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chroda\OneDrive\OneDrive\Michel\Manuskripte\2019, SBPase\Manuskript\Final version\"/>
    </mc:Choice>
  </mc:AlternateContent>
  <xr:revisionPtr revIDLastSave="157" documentId="11_EA171DB97DC742317768C5522C8B6BDB0459AC30" xr6:coauthVersionLast="44" xr6:coauthVersionMax="44" xr10:uidLastSave="{DBD80C71-EAB0-43FD-9DA9-103EB8295E20}"/>
  <bookViews>
    <workbookView xWindow="-98" yWindow="-98" windowWidth="22695" windowHeight="14595" xr2:uid="{00000000-000D-0000-FFFF-FFFF00000000}"/>
  </bookViews>
  <sheets>
    <sheet name="Legend" sheetId="23" r:id="rId1"/>
    <sheet name="PGK1" sheetId="1" r:id="rId2"/>
    <sheet name="GAP3" sheetId="2" r:id="rId3"/>
    <sheet name="FBA3" sheetId="3" r:id="rId4"/>
    <sheet name="FBP1" sheetId="4" r:id="rId5"/>
    <sheet name="TRK1" sheetId="5" r:id="rId6"/>
    <sheet name="RPE1" sheetId="6" r:id="rId7"/>
    <sheet name="PRK1" sheetId="7" r:id="rId8"/>
    <sheet name="RPI1" sheetId="8" r:id="rId9"/>
    <sheet name="TPI1" sheetId="9" r:id="rId10"/>
    <sheet name="SBP1" sheetId="19" r:id="rId11"/>
    <sheet name="RbcL" sheetId="21" r:id="rId12"/>
    <sheet name="RBCS" sheetId="2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" i="1" l="1"/>
  <c r="O13" i="1" s="1"/>
  <c r="L5" i="1"/>
  <c r="O19" i="1" l="1"/>
  <c r="O20" i="1"/>
  <c r="G5" i="21"/>
  <c r="J5" i="21"/>
  <c r="N13" i="21" s="1"/>
  <c r="R5" i="21"/>
  <c r="G9" i="22" l="1"/>
  <c r="G8" i="22"/>
  <c r="G7" i="22"/>
  <c r="G6" i="22"/>
  <c r="U5" i="22"/>
  <c r="T5" i="22"/>
  <c r="S5" i="22"/>
  <c r="R5" i="22"/>
  <c r="M5" i="22"/>
  <c r="L5" i="22"/>
  <c r="K5" i="22"/>
  <c r="J5" i="22"/>
  <c r="G5" i="22"/>
  <c r="N78" i="22" l="1"/>
  <c r="N76" i="22"/>
  <c r="N64" i="22"/>
  <c r="N42" i="22"/>
  <c r="N40" i="22"/>
  <c r="N30" i="22"/>
  <c r="N101" i="22"/>
  <c r="N82" i="22"/>
  <c r="N77" i="22"/>
  <c r="N41" i="22"/>
  <c r="N100" i="22"/>
  <c r="N96" i="22"/>
  <c r="N94" i="22"/>
  <c r="N59" i="22"/>
  <c r="N23" i="22"/>
  <c r="N29" i="22"/>
  <c r="N58" i="22"/>
  <c r="N48" i="22"/>
  <c r="N95" i="22"/>
  <c r="N83" i="22"/>
  <c r="N66" i="22"/>
  <c r="N28" i="22"/>
  <c r="N24" i="22"/>
  <c r="N22" i="22"/>
  <c r="N65" i="22"/>
  <c r="N60" i="22"/>
  <c r="P96" i="22"/>
  <c r="P94" i="22"/>
  <c r="P46" i="22"/>
  <c r="P30" i="22"/>
  <c r="P23" i="22"/>
  <c r="P24" i="22"/>
  <c r="P59" i="22"/>
  <c r="P77" i="22"/>
  <c r="P41" i="22"/>
  <c r="P29" i="22"/>
  <c r="P58" i="22"/>
  <c r="P22" i="22"/>
  <c r="P83" i="22"/>
  <c r="P78" i="22"/>
  <c r="P76" i="22"/>
  <c r="P60" i="22"/>
  <c r="P42" i="22"/>
  <c r="P40" i="22"/>
  <c r="P47" i="22"/>
  <c r="P95" i="22"/>
  <c r="O82" i="22"/>
  <c r="O84" i="22"/>
  <c r="O77" i="22"/>
  <c r="O41" i="22"/>
  <c r="O96" i="22"/>
  <c r="O94" i="22"/>
  <c r="O95" i="22"/>
  <c r="O28" i="22"/>
  <c r="O24" i="22"/>
  <c r="O22" i="22"/>
  <c r="O102" i="22"/>
  <c r="O78" i="22"/>
  <c r="O76" i="22"/>
  <c r="O42" i="22"/>
  <c r="O40" i="22"/>
  <c r="O23" i="22"/>
  <c r="O48" i="22"/>
  <c r="Q101" i="22"/>
  <c r="Q59" i="22"/>
  <c r="Q22" i="22"/>
  <c r="Q77" i="22"/>
  <c r="Q41" i="22"/>
  <c r="Q95" i="22"/>
  <c r="Q48" i="22"/>
  <c r="Q83" i="22"/>
  <c r="Q78" i="22"/>
  <c r="Q76" i="22"/>
  <c r="Q60" i="22"/>
  <c r="Q42" i="22"/>
  <c r="Q40" i="22"/>
  <c r="Q47" i="22"/>
  <c r="Q96" i="22"/>
  <c r="Q94" i="22"/>
  <c r="Q82" i="22"/>
  <c r="Q23" i="22"/>
  <c r="Q58" i="22"/>
  <c r="Q24" i="22"/>
  <c r="Q28" i="22"/>
  <c r="N74" i="22"/>
  <c r="N62" i="22"/>
  <c r="N44" i="22"/>
  <c r="N38" i="22"/>
  <c r="N32" i="22"/>
  <c r="N43" i="22"/>
  <c r="N80" i="22"/>
  <c r="N57" i="22"/>
  <c r="N55" i="22"/>
  <c r="N79" i="22"/>
  <c r="N63" i="22"/>
  <c r="N61" i="22"/>
  <c r="N51" i="22"/>
  <c r="N39" i="22"/>
  <c r="N98" i="22"/>
  <c r="N92" i="22"/>
  <c r="N87" i="22"/>
  <c r="N85" i="22"/>
  <c r="N68" i="22"/>
  <c r="N49" i="22"/>
  <c r="N27" i="22"/>
  <c r="N25" i="22"/>
  <c r="N21" i="22"/>
  <c r="N19" i="22"/>
  <c r="N73" i="22"/>
  <c r="N75" i="22"/>
  <c r="N45" i="22"/>
  <c r="N37" i="22"/>
  <c r="N81" i="22"/>
  <c r="N67" i="22"/>
  <c r="N56" i="22"/>
  <c r="N97" i="22"/>
  <c r="N93" i="22"/>
  <c r="N91" i="22"/>
  <c r="N86" i="22"/>
  <c r="N26" i="22"/>
  <c r="N20" i="22"/>
  <c r="N99" i="22"/>
  <c r="N69" i="22"/>
  <c r="N31" i="22"/>
  <c r="O80" i="22"/>
  <c r="O57" i="22"/>
  <c r="O55" i="22"/>
  <c r="O21" i="22"/>
  <c r="O61" i="22"/>
  <c r="O51" i="22"/>
  <c r="O56" i="22"/>
  <c r="O98" i="22"/>
  <c r="O92" i="22"/>
  <c r="O87" i="22"/>
  <c r="O85" i="22"/>
  <c r="O49" i="22"/>
  <c r="O25" i="22"/>
  <c r="O19" i="22"/>
  <c r="O75" i="22"/>
  <c r="O63" i="22"/>
  <c r="O39" i="22"/>
  <c r="O81" i="22"/>
  <c r="O73" i="22"/>
  <c r="O32" i="22"/>
  <c r="O43" i="22"/>
  <c r="O99" i="22"/>
  <c r="O97" i="22"/>
  <c r="O93" i="22"/>
  <c r="O91" i="22"/>
  <c r="O86" i="22"/>
  <c r="O26" i="22"/>
  <c r="O20" i="22"/>
  <c r="O69" i="22"/>
  <c r="O31" i="22"/>
  <c r="O74" i="22"/>
  <c r="O62" i="22"/>
  <c r="O50" i="22"/>
  <c r="O44" i="22"/>
  <c r="O38" i="22"/>
  <c r="O33" i="22"/>
  <c r="O27" i="22"/>
  <c r="O79" i="22"/>
  <c r="O45" i="22"/>
  <c r="O37" i="22"/>
  <c r="O67" i="22"/>
  <c r="P98" i="22"/>
  <c r="P92" i="22"/>
  <c r="P87" i="22"/>
  <c r="P85" i="22"/>
  <c r="P49" i="22"/>
  <c r="P27" i="22"/>
  <c r="P25" i="22"/>
  <c r="P21" i="22"/>
  <c r="P19" i="22"/>
  <c r="P93" i="22"/>
  <c r="P73" i="22"/>
  <c r="P68" i="22"/>
  <c r="P32" i="22"/>
  <c r="P81" i="22"/>
  <c r="P56" i="22"/>
  <c r="P97" i="22"/>
  <c r="P86" i="22"/>
  <c r="P26" i="22"/>
  <c r="P79" i="22"/>
  <c r="P75" i="22"/>
  <c r="P63" i="22"/>
  <c r="P61" i="22"/>
  <c r="P51" i="22"/>
  <c r="P45" i="22"/>
  <c r="P43" i="22"/>
  <c r="P39" i="22"/>
  <c r="P37" i="22"/>
  <c r="P91" i="22"/>
  <c r="P99" i="22"/>
  <c r="P69" i="22"/>
  <c r="P31" i="22"/>
  <c r="P74" i="22"/>
  <c r="P62" i="22"/>
  <c r="P50" i="22"/>
  <c r="P44" i="22"/>
  <c r="P38" i="22"/>
  <c r="P33" i="22"/>
  <c r="P80" i="22"/>
  <c r="P57" i="22"/>
  <c r="P55" i="22"/>
  <c r="P67" i="22"/>
  <c r="P20" i="22"/>
  <c r="Q68" i="22"/>
  <c r="Q32" i="22"/>
  <c r="Q99" i="22"/>
  <c r="Q93" i="22"/>
  <c r="Q91" i="22"/>
  <c r="Q69" i="22"/>
  <c r="Q31" i="22"/>
  <c r="Q75" i="22"/>
  <c r="Q63" i="22"/>
  <c r="Q61" i="22"/>
  <c r="Q45" i="22"/>
  <c r="Q43" i="22"/>
  <c r="Q39" i="22"/>
  <c r="Q37" i="22"/>
  <c r="Q86" i="22"/>
  <c r="Q26" i="22"/>
  <c r="Q81" i="22"/>
  <c r="Q56" i="22"/>
  <c r="Q20" i="22"/>
  <c r="Q74" i="22"/>
  <c r="Q62" i="22"/>
  <c r="Q50" i="22"/>
  <c r="Q44" i="22"/>
  <c r="Q38" i="22"/>
  <c r="Q33" i="22"/>
  <c r="Q80" i="22"/>
  <c r="Q57" i="22"/>
  <c r="Q55" i="22"/>
  <c r="Q98" i="22"/>
  <c r="Q92" i="22"/>
  <c r="Q87" i="22"/>
  <c r="Q85" i="22"/>
  <c r="Q27" i="22"/>
  <c r="Q25" i="22"/>
  <c r="Q21" i="22"/>
  <c r="Q19" i="22"/>
  <c r="Q97" i="22"/>
  <c r="Q14" i="22"/>
  <c r="N13" i="22"/>
  <c r="N14" i="22"/>
  <c r="N15" i="22"/>
  <c r="O13" i="22"/>
  <c r="O14" i="22"/>
  <c r="O15" i="22"/>
  <c r="Q15" i="22"/>
  <c r="P13" i="22"/>
  <c r="P14" i="22"/>
  <c r="P15" i="22"/>
  <c r="R102" i="22" l="1"/>
  <c r="U102" i="22" s="1"/>
  <c r="S102" i="22"/>
  <c r="V102" i="22" s="1"/>
  <c r="S48" i="22"/>
  <c r="V48" i="22" s="1"/>
  <c r="R48" i="22"/>
  <c r="U48" i="22" s="1"/>
  <c r="S24" i="22"/>
  <c r="V24" i="22" s="1"/>
  <c r="R24" i="22"/>
  <c r="U24" i="22" s="1"/>
  <c r="R78" i="22"/>
  <c r="U78" i="22" s="1"/>
  <c r="S78" i="22"/>
  <c r="V78" i="22" s="1"/>
  <c r="S42" i="22"/>
  <c r="V42" i="22" s="1"/>
  <c r="R42" i="22"/>
  <c r="U42" i="22" s="1"/>
  <c r="T84" i="22"/>
  <c r="S72" i="22"/>
  <c r="V72" i="22" s="1"/>
  <c r="R72" i="22"/>
  <c r="U72" i="22" s="1"/>
  <c r="T102" i="22"/>
  <c r="S90" i="22"/>
  <c r="V90" i="22" s="1"/>
  <c r="R90" i="22"/>
  <c r="U90" i="22" s="1"/>
  <c r="S60" i="22"/>
  <c r="V60" i="22" s="1"/>
  <c r="R60" i="22"/>
  <c r="U60" i="22" s="1"/>
  <c r="S36" i="22"/>
  <c r="V36" i="22" s="1"/>
  <c r="R36" i="22"/>
  <c r="U36" i="22" s="1"/>
  <c r="T48" i="22"/>
  <c r="R66" i="22"/>
  <c r="U66" i="22" s="1"/>
  <c r="S66" i="22"/>
  <c r="V66" i="22" s="1"/>
  <c r="S84" i="22"/>
  <c r="V84" i="22" s="1"/>
  <c r="R84" i="22"/>
  <c r="U84" i="22" s="1"/>
  <c r="S96" i="22"/>
  <c r="V96" i="22" s="1"/>
  <c r="R96" i="22"/>
  <c r="U96" i="22" s="1"/>
  <c r="S30" i="22"/>
  <c r="V30" i="22" s="1"/>
  <c r="R30" i="22"/>
  <c r="U30" i="22" s="1"/>
  <c r="T30" i="22"/>
  <c r="S18" i="22"/>
  <c r="V18" i="22" s="1"/>
  <c r="R18" i="22"/>
  <c r="U18" i="22" s="1"/>
  <c r="S54" i="22"/>
  <c r="V54" i="22" s="1"/>
  <c r="T66" i="22"/>
  <c r="R54" i="22"/>
  <c r="U54" i="22" s="1"/>
  <c r="Y30" i="22" l="1"/>
  <c r="W30" i="22"/>
  <c r="W48" i="22"/>
  <c r="X48" i="22" s="1"/>
  <c r="Y48" i="22"/>
  <c r="Y66" i="22"/>
  <c r="W66" i="22"/>
  <c r="X66" i="22" s="1"/>
  <c r="Y102" i="22"/>
  <c r="W102" i="22"/>
  <c r="X102" i="22" s="1"/>
  <c r="Y84" i="22"/>
  <c r="W84" i="22"/>
  <c r="X84" i="22" s="1"/>
  <c r="X30" i="22" l="1"/>
  <c r="Z30" i="22"/>
  <c r="G9" i="21"/>
  <c r="G8" i="21"/>
  <c r="G7" i="21"/>
  <c r="G6" i="21"/>
  <c r="U5" i="21"/>
  <c r="T5" i="21"/>
  <c r="S5" i="21"/>
  <c r="M5" i="21"/>
  <c r="L5" i="21"/>
  <c r="K5" i="21"/>
  <c r="Q64" i="21" l="1"/>
  <c r="Q18" i="21"/>
  <c r="Q34" i="21"/>
  <c r="Q28" i="21"/>
  <c r="Q24" i="21"/>
  <c r="Q16" i="21"/>
  <c r="Q102" i="21"/>
  <c r="Q100" i="21"/>
  <c r="Q96" i="21"/>
  <c r="Q94" i="21"/>
  <c r="Q90" i="21"/>
  <c r="Q88" i="21"/>
  <c r="Q77" i="21"/>
  <c r="Q48" i="21"/>
  <c r="Q46" i="21"/>
  <c r="Q42" i="21"/>
  <c r="Q40" i="21"/>
  <c r="Q36" i="21"/>
  <c r="Q30" i="21"/>
  <c r="Q22" i="21"/>
  <c r="Q60" i="21"/>
  <c r="Q66" i="21"/>
  <c r="Q59" i="21"/>
  <c r="Q52" i="21"/>
  <c r="Q70" i="21"/>
  <c r="Q82" i="21"/>
  <c r="Q54" i="21"/>
  <c r="Q17" i="21"/>
  <c r="Q71" i="21"/>
  <c r="Q53" i="21"/>
  <c r="Q101" i="21"/>
  <c r="Q95" i="21"/>
  <c r="Q89" i="21"/>
  <c r="Q76" i="21"/>
  <c r="Q65" i="21"/>
  <c r="Q58" i="21"/>
  <c r="Q47" i="21"/>
  <c r="Q41" i="21"/>
  <c r="Q35" i="21"/>
  <c r="Q29" i="21"/>
  <c r="Q23" i="21"/>
  <c r="O95" i="21"/>
  <c r="O89" i="21"/>
  <c r="O76" i="21"/>
  <c r="O82" i="21"/>
  <c r="O71" i="21"/>
  <c r="O18" i="21"/>
  <c r="O78" i="21"/>
  <c r="O35" i="21"/>
  <c r="O23" i="21"/>
  <c r="O84" i="21"/>
  <c r="O17" i="21"/>
  <c r="O102" i="21"/>
  <c r="O100" i="21"/>
  <c r="O96" i="21"/>
  <c r="O94" i="21"/>
  <c r="O90" i="21"/>
  <c r="O88" i="21"/>
  <c r="O77" i="21"/>
  <c r="O48" i="21"/>
  <c r="O46" i="21"/>
  <c r="O42" i="21"/>
  <c r="O40" i="21"/>
  <c r="O36" i="21"/>
  <c r="O34" i="21"/>
  <c r="O30" i="21"/>
  <c r="O28" i="21"/>
  <c r="O24" i="21"/>
  <c r="O22" i="21"/>
  <c r="O16" i="21"/>
  <c r="O101" i="21"/>
  <c r="O47" i="21"/>
  <c r="O41" i="21"/>
  <c r="O29" i="21"/>
  <c r="O83" i="21"/>
  <c r="O72" i="21"/>
  <c r="O70" i="21"/>
  <c r="N99" i="21"/>
  <c r="N97" i="21"/>
  <c r="N93" i="21"/>
  <c r="N91" i="21"/>
  <c r="N87" i="21"/>
  <c r="N85" i="21"/>
  <c r="N74" i="21"/>
  <c r="N51" i="21"/>
  <c r="N49" i="21"/>
  <c r="N45" i="21"/>
  <c r="N43" i="21"/>
  <c r="N39" i="21"/>
  <c r="N37" i="21"/>
  <c r="N33" i="21"/>
  <c r="N31" i="21"/>
  <c r="N27" i="21"/>
  <c r="N25" i="21"/>
  <c r="N21" i="21"/>
  <c r="N19" i="21"/>
  <c r="N61" i="21"/>
  <c r="N67" i="21"/>
  <c r="N15" i="21"/>
  <c r="N80" i="21"/>
  <c r="N69" i="21"/>
  <c r="N62" i="21"/>
  <c r="N63" i="21"/>
  <c r="N73" i="21"/>
  <c r="N57" i="21"/>
  <c r="N55" i="21"/>
  <c r="N81" i="21"/>
  <c r="N56" i="21"/>
  <c r="N98" i="21"/>
  <c r="N92" i="21"/>
  <c r="N86" i="21"/>
  <c r="N75" i="21"/>
  <c r="N50" i="21"/>
  <c r="N44" i="21"/>
  <c r="N38" i="21"/>
  <c r="N32" i="21"/>
  <c r="N26" i="21"/>
  <c r="N20" i="21"/>
  <c r="N79" i="21"/>
  <c r="N14" i="21"/>
  <c r="N68" i="21"/>
  <c r="N101" i="21"/>
  <c r="N95" i="21"/>
  <c r="N89" i="21"/>
  <c r="N78" i="21"/>
  <c r="N76" i="21"/>
  <c r="N47" i="21"/>
  <c r="N41" i="21"/>
  <c r="N35" i="21"/>
  <c r="N29" i="21"/>
  <c r="N23" i="21"/>
  <c r="N65" i="21"/>
  <c r="N58" i="21"/>
  <c r="N60" i="21"/>
  <c r="N53" i="21"/>
  <c r="N17" i="21"/>
  <c r="N82" i="21"/>
  <c r="N71" i="21"/>
  <c r="N64" i="21"/>
  <c r="N72" i="21"/>
  <c r="N84" i="21"/>
  <c r="N70" i="21"/>
  <c r="N102" i="21"/>
  <c r="N100" i="21"/>
  <c r="N96" i="21"/>
  <c r="N94" i="21"/>
  <c r="N90" i="21"/>
  <c r="N88" i="21"/>
  <c r="N77" i="21"/>
  <c r="N66" i="21"/>
  <c r="N59" i="21"/>
  <c r="N52" i="21"/>
  <c r="N48" i="21"/>
  <c r="N46" i="21"/>
  <c r="N42" i="21"/>
  <c r="N40" i="21"/>
  <c r="N36" i="21"/>
  <c r="N34" i="21"/>
  <c r="N30" i="21"/>
  <c r="N28" i="21"/>
  <c r="N24" i="21"/>
  <c r="N22" i="21"/>
  <c r="N16" i="21"/>
  <c r="N54" i="21"/>
  <c r="N18" i="21"/>
  <c r="N83" i="21"/>
  <c r="O67" i="21"/>
  <c r="O99" i="21"/>
  <c r="O85" i="21"/>
  <c r="O45" i="21"/>
  <c r="O39" i="21"/>
  <c r="O27" i="21"/>
  <c r="O13" i="21"/>
  <c r="O80" i="21"/>
  <c r="O69" i="21"/>
  <c r="O62" i="21"/>
  <c r="O56" i="21"/>
  <c r="O97" i="21"/>
  <c r="O43" i="21"/>
  <c r="O73" i="21"/>
  <c r="O57" i="21"/>
  <c r="O55" i="21"/>
  <c r="O15" i="21"/>
  <c r="O91" i="21"/>
  <c r="O49" i="21"/>
  <c r="O37" i="21"/>
  <c r="O25" i="21"/>
  <c r="O98" i="21"/>
  <c r="O92" i="21"/>
  <c r="O86" i="21"/>
  <c r="O75" i="21"/>
  <c r="O50" i="21"/>
  <c r="O44" i="21"/>
  <c r="O38" i="21"/>
  <c r="O32" i="21"/>
  <c r="O26" i="21"/>
  <c r="O20" i="21"/>
  <c r="O93" i="21"/>
  <c r="O87" i="21"/>
  <c r="O74" i="21"/>
  <c r="O19" i="21"/>
  <c r="O79" i="21"/>
  <c r="O14" i="21"/>
  <c r="O33" i="21"/>
  <c r="O21" i="21"/>
  <c r="O81" i="21"/>
  <c r="O68" i="21"/>
  <c r="O63" i="21"/>
  <c r="O61" i="21"/>
  <c r="O51" i="21"/>
  <c r="O31" i="21"/>
  <c r="P80" i="21"/>
  <c r="P69" i="21"/>
  <c r="P62" i="21"/>
  <c r="P97" i="21"/>
  <c r="P37" i="21"/>
  <c r="P25" i="21"/>
  <c r="P13" i="21"/>
  <c r="P73" i="21"/>
  <c r="P57" i="21"/>
  <c r="P55" i="21"/>
  <c r="P39" i="21"/>
  <c r="P27" i="21"/>
  <c r="P98" i="21"/>
  <c r="P92" i="21"/>
  <c r="P86" i="21"/>
  <c r="P75" i="21"/>
  <c r="P50" i="21"/>
  <c r="P44" i="21"/>
  <c r="P38" i="21"/>
  <c r="P32" i="21"/>
  <c r="P26" i="21"/>
  <c r="P20" i="21"/>
  <c r="P15" i="21"/>
  <c r="P99" i="21"/>
  <c r="P87" i="21"/>
  <c r="P51" i="21"/>
  <c r="P43" i="21"/>
  <c r="P33" i="21"/>
  <c r="P67" i="21"/>
  <c r="P14" i="21"/>
  <c r="P79" i="21"/>
  <c r="P91" i="21"/>
  <c r="P81" i="21"/>
  <c r="P68" i="21"/>
  <c r="P63" i="21"/>
  <c r="P61" i="21"/>
  <c r="P85" i="21"/>
  <c r="P74" i="21"/>
  <c r="P45" i="21"/>
  <c r="P31" i="21"/>
  <c r="P21" i="21"/>
  <c r="P56" i="21"/>
  <c r="P93" i="21"/>
  <c r="P49" i="21"/>
  <c r="P19" i="21"/>
  <c r="P82" i="21"/>
  <c r="P71" i="21"/>
  <c r="P60" i="21"/>
  <c r="P53" i="21"/>
  <c r="P84" i="21"/>
  <c r="P64" i="21"/>
  <c r="P89" i="21"/>
  <c r="P102" i="21"/>
  <c r="P100" i="21"/>
  <c r="P96" i="21"/>
  <c r="P94" i="21"/>
  <c r="P90" i="21"/>
  <c r="P88" i="21"/>
  <c r="P77" i="21"/>
  <c r="P48" i="21"/>
  <c r="P46" i="21"/>
  <c r="P42" i="21"/>
  <c r="P40" i="21"/>
  <c r="P36" i="21"/>
  <c r="P34" i="21"/>
  <c r="P30" i="21"/>
  <c r="P28" i="21"/>
  <c r="P24" i="21"/>
  <c r="P22" i="21"/>
  <c r="P16" i="21"/>
  <c r="P17" i="21"/>
  <c r="P95" i="21"/>
  <c r="P78" i="21"/>
  <c r="P66" i="21"/>
  <c r="P59" i="21"/>
  <c r="P52" i="21"/>
  <c r="P101" i="21"/>
  <c r="P58" i="21"/>
  <c r="P47" i="21"/>
  <c r="P35" i="21"/>
  <c r="P23" i="21"/>
  <c r="P83" i="21"/>
  <c r="P72" i="21"/>
  <c r="P70" i="21"/>
  <c r="P65" i="21"/>
  <c r="P54" i="21"/>
  <c r="P76" i="21"/>
  <c r="P41" i="21"/>
  <c r="P29" i="21"/>
  <c r="P18" i="21"/>
  <c r="Q57" i="21"/>
  <c r="Q55" i="21"/>
  <c r="Q14" i="21"/>
  <c r="Q20" i="21"/>
  <c r="Q98" i="21"/>
  <c r="Q92" i="21"/>
  <c r="Q86" i="21"/>
  <c r="Q75" i="21"/>
  <c r="Q50" i="21"/>
  <c r="Q44" i="21"/>
  <c r="Q38" i="21"/>
  <c r="Q32" i="21"/>
  <c r="Q26" i="21"/>
  <c r="Q80" i="21"/>
  <c r="Q81" i="21"/>
  <c r="Q68" i="21"/>
  <c r="Q63" i="21"/>
  <c r="Q61" i="21"/>
  <c r="Q62" i="21"/>
  <c r="Q56" i="21"/>
  <c r="Q15" i="21"/>
  <c r="Q99" i="21"/>
  <c r="Q97" i="21"/>
  <c r="Q93" i="21"/>
  <c r="Q91" i="21"/>
  <c r="Q87" i="21"/>
  <c r="Q85" i="21"/>
  <c r="Q74" i="21"/>
  <c r="Q51" i="21"/>
  <c r="Q49" i="21"/>
  <c r="Q45" i="21"/>
  <c r="Q43" i="21"/>
  <c r="Q39" i="21"/>
  <c r="Q37" i="21"/>
  <c r="Q33" i="21"/>
  <c r="Q31" i="21"/>
  <c r="Q27" i="21"/>
  <c r="Q25" i="21"/>
  <c r="Q21" i="21"/>
  <c r="R24" i="21" s="1"/>
  <c r="U24" i="21" s="1"/>
  <c r="Q19" i="21"/>
  <c r="Q13" i="21"/>
  <c r="Q69" i="21"/>
  <c r="S60" i="21" l="1"/>
  <c r="V60" i="21" s="1"/>
  <c r="T84" i="21"/>
  <c r="Y84" i="21" s="1"/>
  <c r="R42" i="21"/>
  <c r="U42" i="21" s="1"/>
  <c r="S48" i="21"/>
  <c r="V48" i="21" s="1"/>
  <c r="S18" i="21"/>
  <c r="V18" i="21" s="1"/>
  <c r="R66" i="21"/>
  <c r="U66" i="21" s="1"/>
  <c r="S36" i="21"/>
  <c r="V36" i="21" s="1"/>
  <c r="R78" i="21"/>
  <c r="U78" i="21" s="1"/>
  <c r="R60" i="21"/>
  <c r="U60" i="21" s="1"/>
  <c r="S24" i="21"/>
  <c r="V24" i="21" s="1"/>
  <c r="R48" i="21"/>
  <c r="U48" i="21" s="1"/>
  <c r="T48" i="21"/>
  <c r="W48" i="21" s="1"/>
  <c r="X48" i="21" s="1"/>
  <c r="S102" i="21"/>
  <c r="V102" i="21" s="1"/>
  <c r="S78" i="21"/>
  <c r="V78" i="21" s="1"/>
  <c r="S72" i="21"/>
  <c r="V72" i="21" s="1"/>
  <c r="S90" i="21"/>
  <c r="V90" i="21" s="1"/>
  <c r="S54" i="21"/>
  <c r="V54" i="21" s="1"/>
  <c r="S66" i="21"/>
  <c r="V66" i="21" s="1"/>
  <c r="R36" i="21"/>
  <c r="U36" i="21" s="1"/>
  <c r="S84" i="21"/>
  <c r="V84" i="21" s="1"/>
  <c r="R30" i="21"/>
  <c r="U30" i="21" s="1"/>
  <c r="R54" i="21"/>
  <c r="U54" i="21" s="1"/>
  <c r="S96" i="21"/>
  <c r="V96" i="21" s="1"/>
  <c r="T30" i="21"/>
  <c r="W30" i="21" s="1"/>
  <c r="R18" i="21"/>
  <c r="U18" i="21" s="1"/>
  <c r="T66" i="21"/>
  <c r="W66" i="21" s="1"/>
  <c r="X66" i="21" s="1"/>
  <c r="S42" i="21"/>
  <c r="V42" i="21" s="1"/>
  <c r="R102" i="21"/>
  <c r="U102" i="21" s="1"/>
  <c r="R90" i="21"/>
  <c r="U90" i="21" s="1"/>
  <c r="T102" i="21"/>
  <c r="W102" i="21" s="1"/>
  <c r="X102" i="21" s="1"/>
  <c r="R84" i="21"/>
  <c r="U84" i="21" s="1"/>
  <c r="R96" i="21"/>
  <c r="U96" i="21" s="1"/>
  <c r="S30" i="21"/>
  <c r="V30" i="21" s="1"/>
  <c r="R72" i="21"/>
  <c r="U72" i="21" s="1"/>
  <c r="X30" i="21" l="1"/>
  <c r="Z30" i="21"/>
  <c r="W84" i="21"/>
  <c r="X84" i="21" s="1"/>
  <c r="Y30" i="21"/>
  <c r="Y48" i="21"/>
  <c r="Y102" i="21"/>
  <c r="Y66" i="21"/>
  <c r="S102" i="19"/>
  <c r="R102" i="19"/>
  <c r="S84" i="19"/>
  <c r="R84" i="19"/>
  <c r="S66" i="19"/>
  <c r="R66" i="19"/>
  <c r="S48" i="19"/>
  <c r="R48" i="19"/>
  <c r="S30" i="19"/>
  <c r="V30" i="19" s="1"/>
  <c r="R30" i="19"/>
  <c r="G9" i="19"/>
  <c r="G8" i="19"/>
  <c r="G7" i="19"/>
  <c r="G6" i="19"/>
  <c r="U5" i="19"/>
  <c r="T5" i="19"/>
  <c r="S5" i="19"/>
  <c r="R5" i="19"/>
  <c r="M5" i="19"/>
  <c r="Q56" i="19" s="1"/>
  <c r="L5" i="19"/>
  <c r="P14" i="19" s="1"/>
  <c r="K5" i="19"/>
  <c r="O93" i="19" s="1"/>
  <c r="J5" i="19"/>
  <c r="N73" i="19" s="1"/>
  <c r="G5" i="19"/>
  <c r="V102" i="19" l="1"/>
  <c r="V48" i="19"/>
  <c r="N37" i="19"/>
  <c r="N55" i="19"/>
  <c r="V84" i="19"/>
  <c r="U102" i="19"/>
  <c r="P55" i="19"/>
  <c r="N57" i="19"/>
  <c r="U48" i="19"/>
  <c r="N13" i="19"/>
  <c r="P75" i="19"/>
  <c r="Q15" i="19"/>
  <c r="N85" i="19"/>
  <c r="N32" i="19"/>
  <c r="P86" i="19"/>
  <c r="P32" i="19"/>
  <c r="P37" i="19"/>
  <c r="P57" i="19"/>
  <c r="N87" i="19"/>
  <c r="U66" i="19"/>
  <c r="O14" i="19"/>
  <c r="N39" i="19"/>
  <c r="O68" i="19"/>
  <c r="P91" i="19"/>
  <c r="U30" i="19"/>
  <c r="V66" i="19"/>
  <c r="Q19" i="19"/>
  <c r="P39" i="19"/>
  <c r="Q68" i="19"/>
  <c r="N92" i="19"/>
  <c r="U84" i="19"/>
  <c r="N21" i="19"/>
  <c r="N50" i="19"/>
  <c r="O73" i="19"/>
  <c r="P93" i="19"/>
  <c r="P20" i="19"/>
  <c r="P50" i="19"/>
  <c r="N74" i="19"/>
  <c r="N19" i="19"/>
  <c r="N14" i="19"/>
  <c r="Q20" i="19"/>
  <c r="O32" i="19"/>
  <c r="O37" i="19"/>
  <c r="O39" i="19"/>
  <c r="O50" i="19"/>
  <c r="O55" i="19"/>
  <c r="O57" i="19"/>
  <c r="P68" i="19"/>
  <c r="P73" i="19"/>
  <c r="Q75" i="19"/>
  <c r="Q86" i="19"/>
  <c r="Q91" i="19"/>
  <c r="Q93" i="19"/>
  <c r="P15" i="19"/>
  <c r="P19" i="19"/>
  <c r="N20" i="19"/>
  <c r="Q32" i="19"/>
  <c r="Q37" i="19"/>
  <c r="Q39" i="19"/>
  <c r="Q50" i="19"/>
  <c r="Q55" i="19"/>
  <c r="Q57" i="19"/>
  <c r="N69" i="19"/>
  <c r="O74" i="19"/>
  <c r="O85" i="19"/>
  <c r="O87" i="19"/>
  <c r="O92" i="19"/>
  <c r="O15" i="19"/>
  <c r="O19" i="19"/>
  <c r="N31" i="19"/>
  <c r="N33" i="19"/>
  <c r="N38" i="19"/>
  <c r="N49" i="19"/>
  <c r="N51" i="19"/>
  <c r="N56" i="19"/>
  <c r="N67" i="19"/>
  <c r="O69" i="19"/>
  <c r="P74" i="19"/>
  <c r="P85" i="19"/>
  <c r="P87" i="19"/>
  <c r="P92" i="19"/>
  <c r="Q13" i="19"/>
  <c r="N15" i="19"/>
  <c r="Q21" i="19"/>
  <c r="O31" i="19"/>
  <c r="O33" i="19"/>
  <c r="O38" i="19"/>
  <c r="O49" i="19"/>
  <c r="O51" i="19"/>
  <c r="O56" i="19"/>
  <c r="O67" i="19"/>
  <c r="P69" i="19"/>
  <c r="Q74" i="19"/>
  <c r="Q85" i="19"/>
  <c r="Q87" i="19"/>
  <c r="Q92" i="19"/>
  <c r="P13" i="19"/>
  <c r="Q14" i="19"/>
  <c r="P21" i="19"/>
  <c r="P31" i="19"/>
  <c r="P33" i="19"/>
  <c r="P38" i="19"/>
  <c r="P49" i="19"/>
  <c r="P51" i="19"/>
  <c r="P56" i="19"/>
  <c r="P67" i="19"/>
  <c r="Q69" i="19"/>
  <c r="N75" i="19"/>
  <c r="N86" i="19"/>
  <c r="N91" i="19"/>
  <c r="N93" i="19"/>
  <c r="O13" i="19"/>
  <c r="O21" i="19"/>
  <c r="Q31" i="19"/>
  <c r="Q33" i="19"/>
  <c r="Q38" i="19"/>
  <c r="Q49" i="19"/>
  <c r="Q51" i="19"/>
  <c r="N68" i="19"/>
  <c r="O75" i="19"/>
  <c r="O86" i="19"/>
  <c r="O91" i="19"/>
  <c r="R24" i="19" l="1"/>
  <c r="U24" i="19" s="1"/>
  <c r="S78" i="19"/>
  <c r="V78" i="19" s="1"/>
  <c r="R18" i="19"/>
  <c r="U18" i="19" s="1"/>
  <c r="T84" i="19"/>
  <c r="W84" i="19" s="1"/>
  <c r="R54" i="19"/>
  <c r="U54" i="19" s="1"/>
  <c r="T102" i="19"/>
  <c r="Y102" i="19" s="1"/>
  <c r="S60" i="19"/>
  <c r="V60" i="19" s="1"/>
  <c r="R96" i="19"/>
  <c r="U96" i="19" s="1"/>
  <c r="T66" i="19"/>
  <c r="W66" i="19" s="1"/>
  <c r="X66" i="19" s="1"/>
  <c r="R72" i="19"/>
  <c r="U72" i="19" s="1"/>
  <c r="T30" i="19"/>
  <c r="S18" i="19"/>
  <c r="V18" i="19" s="1"/>
  <c r="S54" i="19"/>
  <c r="V54" i="19" s="1"/>
  <c r="S24" i="19"/>
  <c r="V24" i="19" s="1"/>
  <c r="R78" i="19"/>
  <c r="U78" i="19" s="1"/>
  <c r="S72" i="19"/>
  <c r="V72" i="19" s="1"/>
  <c r="T48" i="19"/>
  <c r="S36" i="19"/>
  <c r="V36" i="19" s="1"/>
  <c r="R36" i="19"/>
  <c r="U36" i="19" s="1"/>
  <c r="R90" i="19"/>
  <c r="U90" i="19" s="1"/>
  <c r="S96" i="19"/>
  <c r="V96" i="19" s="1"/>
  <c r="S90" i="19"/>
  <c r="V90" i="19" s="1"/>
  <c r="R42" i="19"/>
  <c r="U42" i="19" s="1"/>
  <c r="S42" i="19"/>
  <c r="V42" i="19" s="1"/>
  <c r="R60" i="19"/>
  <c r="U60" i="19" s="1"/>
  <c r="X84" i="19" l="1"/>
  <c r="Z84" i="19"/>
  <c r="Y66" i="19"/>
  <c r="Y84" i="19"/>
  <c r="W102" i="19"/>
  <c r="W30" i="19"/>
  <c r="Y30" i="19"/>
  <c r="Y48" i="19"/>
  <c r="W48" i="19"/>
  <c r="X48" i="19" s="1"/>
  <c r="X102" i="19" l="1"/>
  <c r="Z102" i="19"/>
  <c r="X30" i="19"/>
  <c r="Z30" i="19"/>
  <c r="G9" i="9"/>
  <c r="G8" i="9"/>
  <c r="G7" i="9"/>
  <c r="G6" i="9"/>
  <c r="U5" i="9"/>
  <c r="Q36" i="9" s="1"/>
  <c r="T5" i="9"/>
  <c r="P36" i="9" s="1"/>
  <c r="S5" i="9"/>
  <c r="O24" i="9" s="1"/>
  <c r="R5" i="9"/>
  <c r="N71" i="9" s="1"/>
  <c r="M5" i="9"/>
  <c r="Q93" i="9" s="1"/>
  <c r="L5" i="9"/>
  <c r="P32" i="9" s="1"/>
  <c r="K5" i="9"/>
  <c r="O75" i="9" s="1"/>
  <c r="J5" i="9"/>
  <c r="N73" i="9" s="1"/>
  <c r="G5" i="9"/>
  <c r="G9" i="8"/>
  <c r="G8" i="8"/>
  <c r="G7" i="8"/>
  <c r="G6" i="8"/>
  <c r="U5" i="8"/>
  <c r="T5" i="8"/>
  <c r="P95" i="8" s="1"/>
  <c r="S5" i="8"/>
  <c r="O72" i="8" s="1"/>
  <c r="R5" i="8"/>
  <c r="N77" i="8" s="1"/>
  <c r="M5" i="8"/>
  <c r="Q87" i="8" s="1"/>
  <c r="L5" i="8"/>
  <c r="P25" i="8" s="1"/>
  <c r="K5" i="8"/>
  <c r="O91" i="8" s="1"/>
  <c r="J5" i="8"/>
  <c r="N98" i="8" s="1"/>
  <c r="G5" i="8"/>
  <c r="O26" i="7"/>
  <c r="O20" i="7"/>
  <c r="G9" i="7"/>
  <c r="G8" i="7"/>
  <c r="G7" i="7"/>
  <c r="G6" i="7"/>
  <c r="U5" i="7"/>
  <c r="Q66" i="7" s="1"/>
  <c r="T5" i="7"/>
  <c r="P60" i="7" s="1"/>
  <c r="S5" i="7"/>
  <c r="O102" i="7" s="1"/>
  <c r="R5" i="7"/>
  <c r="N28" i="7" s="1"/>
  <c r="M5" i="7"/>
  <c r="Q45" i="7" s="1"/>
  <c r="L5" i="7"/>
  <c r="P99" i="7" s="1"/>
  <c r="K5" i="7"/>
  <c r="O68" i="7" s="1"/>
  <c r="J5" i="7"/>
  <c r="G5" i="7"/>
  <c r="Q22" i="6"/>
  <c r="N20" i="6"/>
  <c r="G9" i="6"/>
  <c r="G8" i="6"/>
  <c r="G7" i="6"/>
  <c r="G6" i="6"/>
  <c r="U5" i="6"/>
  <c r="Q95" i="6" s="1"/>
  <c r="T5" i="6"/>
  <c r="P28" i="6" s="1"/>
  <c r="S5" i="6"/>
  <c r="O41" i="6" s="1"/>
  <c r="R5" i="6"/>
  <c r="N59" i="6" s="1"/>
  <c r="M5" i="6"/>
  <c r="Q97" i="6" s="1"/>
  <c r="L5" i="6"/>
  <c r="P73" i="6" s="1"/>
  <c r="K5" i="6"/>
  <c r="O67" i="6" s="1"/>
  <c r="J5" i="6"/>
  <c r="N81" i="6" s="1"/>
  <c r="G5" i="6"/>
  <c r="G9" i="5"/>
  <c r="G8" i="5"/>
  <c r="G7" i="5"/>
  <c r="G6" i="5"/>
  <c r="U5" i="5"/>
  <c r="Q82" i="5" s="1"/>
  <c r="T5" i="5"/>
  <c r="P40" i="5" s="1"/>
  <c r="S5" i="5"/>
  <c r="O40" i="5" s="1"/>
  <c r="R5" i="5"/>
  <c r="N78" i="5" s="1"/>
  <c r="M5" i="5"/>
  <c r="Q44" i="5" s="1"/>
  <c r="L5" i="5"/>
  <c r="P44" i="5" s="1"/>
  <c r="K5" i="5"/>
  <c r="O44" i="5" s="1"/>
  <c r="J5" i="5"/>
  <c r="N44" i="5" s="1"/>
  <c r="G5" i="5"/>
  <c r="G9" i="4"/>
  <c r="G8" i="4"/>
  <c r="G7" i="4"/>
  <c r="G6" i="4"/>
  <c r="U5" i="4"/>
  <c r="Q77" i="4" s="1"/>
  <c r="T5" i="4"/>
  <c r="P71" i="4" s="1"/>
  <c r="S5" i="4"/>
  <c r="O89" i="4" s="1"/>
  <c r="R5" i="4"/>
  <c r="N95" i="4" s="1"/>
  <c r="M5" i="4"/>
  <c r="Q14" i="4" s="1"/>
  <c r="L5" i="4"/>
  <c r="P75" i="4" s="1"/>
  <c r="K5" i="4"/>
  <c r="O67" i="4" s="1"/>
  <c r="J5" i="4"/>
  <c r="N99" i="4" s="1"/>
  <c r="G5" i="4"/>
  <c r="S102" i="3"/>
  <c r="R102" i="3"/>
  <c r="S84" i="3"/>
  <c r="R84" i="3"/>
  <c r="S66" i="3"/>
  <c r="R66" i="3"/>
  <c r="S48" i="3"/>
  <c r="R48" i="3"/>
  <c r="S30" i="3"/>
  <c r="R30" i="3"/>
  <c r="G9" i="3"/>
  <c r="G8" i="3"/>
  <c r="G7" i="3"/>
  <c r="G6" i="3"/>
  <c r="U5" i="3"/>
  <c r="Q78" i="3" s="1"/>
  <c r="T5" i="3"/>
  <c r="P72" i="3" s="1"/>
  <c r="S5" i="3"/>
  <c r="O96" i="3" s="1"/>
  <c r="R5" i="3"/>
  <c r="N24" i="3" s="1"/>
  <c r="M5" i="3"/>
  <c r="Q75" i="3" s="1"/>
  <c r="L5" i="3"/>
  <c r="P73" i="3" s="1"/>
  <c r="K5" i="3"/>
  <c r="O93" i="3" s="1"/>
  <c r="J5" i="3"/>
  <c r="G5" i="3"/>
  <c r="G9" i="2"/>
  <c r="G8" i="2"/>
  <c r="G7" i="2"/>
  <c r="G6" i="2"/>
  <c r="U5" i="2"/>
  <c r="Q17" i="2" s="1"/>
  <c r="T5" i="2"/>
  <c r="P35" i="2" s="1"/>
  <c r="S5" i="2"/>
  <c r="O18" i="2" s="1"/>
  <c r="R5" i="2"/>
  <c r="N16" i="2" s="1"/>
  <c r="M5" i="2"/>
  <c r="Q19" i="2" s="1"/>
  <c r="L5" i="2"/>
  <c r="P56" i="2" s="1"/>
  <c r="K5" i="2"/>
  <c r="O15" i="2" s="1"/>
  <c r="J5" i="2"/>
  <c r="N87" i="2" s="1"/>
  <c r="G5" i="2"/>
  <c r="O62" i="1"/>
  <c r="V5" i="1"/>
  <c r="R65" i="1" s="1"/>
  <c r="U5" i="1"/>
  <c r="Q102" i="1" s="1"/>
  <c r="T5" i="1"/>
  <c r="P17" i="1" s="1"/>
  <c r="S5" i="1"/>
  <c r="H9" i="1"/>
  <c r="H8" i="1"/>
  <c r="H7" i="1"/>
  <c r="H6" i="1"/>
  <c r="N5" i="1"/>
  <c r="R55" i="1" s="1"/>
  <c r="M5" i="1"/>
  <c r="Q98" i="1" s="1"/>
  <c r="P15" i="1"/>
  <c r="O68" i="1"/>
  <c r="H5" i="1"/>
  <c r="O60" i="1" l="1"/>
  <c r="O16" i="1"/>
  <c r="U30" i="2"/>
  <c r="V30" i="2"/>
  <c r="O32" i="5"/>
  <c r="N87" i="7"/>
  <c r="N13" i="7"/>
  <c r="O30" i="8"/>
  <c r="O34" i="5"/>
  <c r="N74" i="6"/>
  <c r="O88" i="8"/>
  <c r="P64" i="8"/>
  <c r="P15" i="2"/>
  <c r="P31" i="2"/>
  <c r="U48" i="3"/>
  <c r="P23" i="8"/>
  <c r="N86" i="9"/>
  <c r="Q34" i="9"/>
  <c r="N39" i="9"/>
  <c r="N50" i="9"/>
  <c r="O69" i="9"/>
  <c r="O71" i="9"/>
  <c r="O73" i="9"/>
  <c r="O36" i="8"/>
  <c r="Q91" i="8"/>
  <c r="O42" i="8"/>
  <c r="Q93" i="8"/>
  <c r="Q44" i="8"/>
  <c r="Q13" i="8"/>
  <c r="O47" i="8"/>
  <c r="N18" i="8"/>
  <c r="Q51" i="8"/>
  <c r="P17" i="8"/>
  <c r="O60" i="8"/>
  <c r="P34" i="7"/>
  <c r="P37" i="7"/>
  <c r="P39" i="7"/>
  <c r="P43" i="7"/>
  <c r="Q64" i="7"/>
  <c r="O18" i="7"/>
  <c r="Q70" i="7"/>
  <c r="O98" i="6"/>
  <c r="P43" i="6"/>
  <c r="Q45" i="6"/>
  <c r="N51" i="6"/>
  <c r="O68" i="6"/>
  <c r="O95" i="5"/>
  <c r="O19" i="5"/>
  <c r="Q19" i="5"/>
  <c r="O22" i="5"/>
  <c r="P30" i="5"/>
  <c r="P33" i="4"/>
  <c r="O39" i="4"/>
  <c r="P52" i="4"/>
  <c r="P54" i="4"/>
  <c r="P67" i="4"/>
  <c r="N78" i="4"/>
  <c r="P21" i="4"/>
  <c r="O80" i="4"/>
  <c r="P31" i="4"/>
  <c r="U102" i="3"/>
  <c r="N91" i="2"/>
  <c r="N34" i="2"/>
  <c r="O17" i="2"/>
  <c r="Q20" i="2"/>
  <c r="R35" i="1"/>
  <c r="R51" i="1"/>
  <c r="P68" i="1"/>
  <c r="P70" i="1"/>
  <c r="R90" i="1"/>
  <c r="N15" i="2"/>
  <c r="O100" i="6"/>
  <c r="N31" i="8"/>
  <c r="R39" i="1"/>
  <c r="P72" i="1"/>
  <c r="R94" i="1"/>
  <c r="P14" i="2"/>
  <c r="N32" i="2"/>
  <c r="P14" i="4"/>
  <c r="P35" i="4"/>
  <c r="O56" i="4"/>
  <c r="O85" i="4"/>
  <c r="O20" i="5"/>
  <c r="Q24" i="6"/>
  <c r="O76" i="6"/>
  <c r="O102" i="6"/>
  <c r="O22" i="7"/>
  <c r="O78" i="7"/>
  <c r="P19" i="8"/>
  <c r="N69" i="8"/>
  <c r="Q15" i="9"/>
  <c r="R63" i="1"/>
  <c r="R13" i="1"/>
  <c r="P89" i="3"/>
  <c r="R25" i="1"/>
  <c r="R41" i="1"/>
  <c r="R57" i="1"/>
  <c r="R80" i="1"/>
  <c r="R96" i="1"/>
  <c r="P16" i="2"/>
  <c r="P33" i="2"/>
  <c r="P19" i="4"/>
  <c r="P37" i="4"/>
  <c r="P62" i="4"/>
  <c r="O87" i="4"/>
  <c r="O21" i="5"/>
  <c r="P36" i="5"/>
  <c r="Q26" i="6"/>
  <c r="P56" i="6"/>
  <c r="O78" i="6"/>
  <c r="O24" i="7"/>
  <c r="P41" i="7"/>
  <c r="N84" i="7"/>
  <c r="O20" i="8"/>
  <c r="N37" i="8"/>
  <c r="Q49" i="8"/>
  <c r="N73" i="8"/>
  <c r="O98" i="8"/>
  <c r="N18" i="9"/>
  <c r="P75" i="9"/>
  <c r="R92" i="1"/>
  <c r="Q13" i="4"/>
  <c r="R98" i="1"/>
  <c r="O91" i="4"/>
  <c r="O38" i="5"/>
  <c r="Q28" i="6"/>
  <c r="O81" i="6"/>
  <c r="N91" i="7"/>
  <c r="O38" i="8"/>
  <c r="O75" i="8"/>
  <c r="N101" i="8"/>
  <c r="Q19" i="9"/>
  <c r="N52" i="9"/>
  <c r="R53" i="1"/>
  <c r="R27" i="1"/>
  <c r="R29" i="1"/>
  <c r="R45" i="1"/>
  <c r="R84" i="1"/>
  <c r="R100" i="1"/>
  <c r="P47" i="2"/>
  <c r="N19" i="2"/>
  <c r="P52" i="2"/>
  <c r="Q68" i="3"/>
  <c r="P23" i="4"/>
  <c r="O43" i="4"/>
  <c r="Q69" i="4"/>
  <c r="O93" i="4"/>
  <c r="Q13" i="5"/>
  <c r="O24" i="5"/>
  <c r="P37" i="6"/>
  <c r="N61" i="6"/>
  <c r="O83" i="6"/>
  <c r="O28" i="7"/>
  <c r="Q47" i="7"/>
  <c r="O96" i="7"/>
  <c r="O13" i="8"/>
  <c r="N39" i="8"/>
  <c r="O54" i="8"/>
  <c r="O77" i="8"/>
  <c r="Q21" i="9"/>
  <c r="N54" i="9"/>
  <c r="N88" i="9"/>
  <c r="R82" i="1"/>
  <c r="O72" i="1"/>
  <c r="R31" i="1"/>
  <c r="R47" i="1"/>
  <c r="O64" i="1"/>
  <c r="R86" i="1"/>
  <c r="R102" i="1"/>
  <c r="N64" i="2"/>
  <c r="P19" i="2"/>
  <c r="N77" i="3"/>
  <c r="P25" i="4"/>
  <c r="P45" i="4"/>
  <c r="Q71" i="4"/>
  <c r="O97" i="4"/>
  <c r="O15" i="5"/>
  <c r="P26" i="5"/>
  <c r="O43" i="5"/>
  <c r="P39" i="6"/>
  <c r="O63" i="6"/>
  <c r="N86" i="6"/>
  <c r="O30" i="7"/>
  <c r="P53" i="7"/>
  <c r="P101" i="7"/>
  <c r="O15" i="8"/>
  <c r="O26" i="8"/>
  <c r="O40" i="8"/>
  <c r="O56" i="8"/>
  <c r="Q81" i="8"/>
  <c r="P24" i="9"/>
  <c r="N56" i="9"/>
  <c r="N90" i="9"/>
  <c r="P35" i="3"/>
  <c r="R37" i="1"/>
  <c r="R43" i="1"/>
  <c r="P74" i="1"/>
  <c r="P13" i="1"/>
  <c r="R33" i="1"/>
  <c r="R49" i="1"/>
  <c r="O66" i="1"/>
  <c r="R88" i="1"/>
  <c r="O17" i="1"/>
  <c r="N66" i="2"/>
  <c r="O21" i="2"/>
  <c r="P27" i="4"/>
  <c r="P50" i="4"/>
  <c r="Q75" i="4"/>
  <c r="O99" i="4"/>
  <c r="P18" i="5"/>
  <c r="P28" i="5"/>
  <c r="O45" i="5"/>
  <c r="P14" i="6"/>
  <c r="P41" i="6"/>
  <c r="O65" i="6"/>
  <c r="N92" i="6"/>
  <c r="O32" i="7"/>
  <c r="O59" i="7"/>
  <c r="N14" i="8"/>
  <c r="N28" i="8"/>
  <c r="N41" i="8"/>
  <c r="O58" i="8"/>
  <c r="N86" i="8"/>
  <c r="Q32" i="9"/>
  <c r="N67" i="9"/>
  <c r="N92" i="9"/>
  <c r="N21" i="3"/>
  <c r="N75" i="3"/>
  <c r="N74" i="3"/>
  <c r="N15" i="3"/>
  <c r="N51" i="3"/>
  <c r="N50" i="3"/>
  <c r="N49" i="3"/>
  <c r="O15" i="1"/>
  <c r="R19" i="1"/>
  <c r="R21" i="1"/>
  <c r="O24" i="1"/>
  <c r="O26" i="1"/>
  <c r="O28" i="1"/>
  <c r="O30" i="1"/>
  <c r="O32" i="1"/>
  <c r="O34" i="1"/>
  <c r="O36" i="1"/>
  <c r="O38" i="1"/>
  <c r="O40" i="1"/>
  <c r="O42" i="1"/>
  <c r="O44" i="1"/>
  <c r="O46" i="1"/>
  <c r="O48" i="1"/>
  <c r="O50" i="1"/>
  <c r="O52" i="1"/>
  <c r="O54" i="1"/>
  <c r="O56" i="1"/>
  <c r="O58" i="1"/>
  <c r="P60" i="1"/>
  <c r="P62" i="1"/>
  <c r="P64" i="1"/>
  <c r="P66" i="1"/>
  <c r="Q68" i="1"/>
  <c r="Q70" i="1"/>
  <c r="Q72" i="1"/>
  <c r="R74" i="1"/>
  <c r="R76" i="1"/>
  <c r="R78" i="1"/>
  <c r="O81" i="1"/>
  <c r="O83" i="1"/>
  <c r="O85" i="1"/>
  <c r="O87" i="1"/>
  <c r="O89" i="1"/>
  <c r="O91" i="1"/>
  <c r="O93" i="1"/>
  <c r="O95" i="1"/>
  <c r="O97" i="1"/>
  <c r="O99" i="1"/>
  <c r="O101" i="1"/>
  <c r="R18" i="1"/>
  <c r="R16" i="1"/>
  <c r="N67" i="2"/>
  <c r="N56" i="2"/>
  <c r="N50" i="2"/>
  <c r="N39" i="2"/>
  <c r="N37" i="2"/>
  <c r="N73" i="2"/>
  <c r="N69" i="2"/>
  <c r="N92" i="2"/>
  <c r="N86" i="2"/>
  <c r="N75" i="2"/>
  <c r="N57" i="2"/>
  <c r="N55" i="2"/>
  <c r="N51" i="2"/>
  <c r="N49" i="2"/>
  <c r="N38" i="2"/>
  <c r="N68" i="2"/>
  <c r="V48" i="2"/>
  <c r="U48" i="2"/>
  <c r="N65" i="2"/>
  <c r="O16" i="2"/>
  <c r="N17" i="2"/>
  <c r="N21" i="2"/>
  <c r="Q31" i="2"/>
  <c r="Q33" i="2"/>
  <c r="P54" i="2"/>
  <c r="N89" i="2"/>
  <c r="Q21" i="1"/>
  <c r="R14" i="1"/>
  <c r="O22" i="1"/>
  <c r="P24" i="1"/>
  <c r="P26" i="1"/>
  <c r="P28" i="1"/>
  <c r="P30" i="1"/>
  <c r="P32" i="1"/>
  <c r="P34" i="1"/>
  <c r="P36" i="1"/>
  <c r="P38" i="1"/>
  <c r="P40" i="1"/>
  <c r="P42" i="1"/>
  <c r="P44" i="1"/>
  <c r="P46" i="1"/>
  <c r="P48" i="1"/>
  <c r="P50" i="1"/>
  <c r="P52" i="1"/>
  <c r="P54" i="1"/>
  <c r="P56" i="1"/>
  <c r="P58" i="1"/>
  <c r="Q60" i="1"/>
  <c r="Q62" i="1"/>
  <c r="Q64" i="1"/>
  <c r="Q66" i="1"/>
  <c r="R68" i="1"/>
  <c r="R70" i="1"/>
  <c r="R72" i="1"/>
  <c r="O75" i="1"/>
  <c r="O77" i="1"/>
  <c r="O79" i="1"/>
  <c r="P81" i="1"/>
  <c r="P83" i="1"/>
  <c r="P85" i="1"/>
  <c r="P87" i="1"/>
  <c r="P89" i="1"/>
  <c r="P91" i="1"/>
  <c r="P93" i="1"/>
  <c r="P95" i="1"/>
  <c r="P97" i="1"/>
  <c r="P99" i="1"/>
  <c r="P101" i="1"/>
  <c r="Q18" i="1"/>
  <c r="Q16" i="1"/>
  <c r="O67" i="2"/>
  <c r="O56" i="2"/>
  <c r="O50" i="2"/>
  <c r="O39" i="2"/>
  <c r="O37" i="2"/>
  <c r="O73" i="2"/>
  <c r="O69" i="2"/>
  <c r="O92" i="2"/>
  <c r="O86" i="2"/>
  <c r="O75" i="2"/>
  <c r="O57" i="2"/>
  <c r="O55" i="2"/>
  <c r="O51" i="2"/>
  <c r="O49" i="2"/>
  <c r="O38" i="2"/>
  <c r="O68" i="2"/>
  <c r="O93" i="2"/>
  <c r="O91" i="2"/>
  <c r="O87" i="2"/>
  <c r="O85" i="2"/>
  <c r="O74" i="2"/>
  <c r="U66" i="2"/>
  <c r="V66" i="2"/>
  <c r="Q18" i="2"/>
  <c r="N55" i="3"/>
  <c r="O54" i="4"/>
  <c r="O52" i="4"/>
  <c r="O35" i="4"/>
  <c r="O23" i="4"/>
  <c r="O71" i="4"/>
  <c r="O77" i="4"/>
  <c r="O16" i="4"/>
  <c r="O96" i="4"/>
  <c r="O94" i="4"/>
  <c r="O90" i="4"/>
  <c r="O88" i="4"/>
  <c r="O59" i="4"/>
  <c r="O42" i="4"/>
  <c r="O40" i="4"/>
  <c r="O17" i="4"/>
  <c r="O53" i="4"/>
  <c r="O36" i="4"/>
  <c r="O34" i="4"/>
  <c r="O24" i="4"/>
  <c r="O72" i="4"/>
  <c r="O70" i="4"/>
  <c r="O78" i="4"/>
  <c r="O76" i="4"/>
  <c r="Q76" i="1"/>
  <c r="Q14" i="1"/>
  <c r="P20" i="1"/>
  <c r="P22" i="1"/>
  <c r="Q24" i="1"/>
  <c r="Q26" i="1"/>
  <c r="Q28" i="1"/>
  <c r="Q30" i="1"/>
  <c r="Q32" i="1"/>
  <c r="Q34" i="1"/>
  <c r="Q36" i="1"/>
  <c r="Q38" i="1"/>
  <c r="Q40" i="1"/>
  <c r="Q42" i="1"/>
  <c r="Q44" i="1"/>
  <c r="Q46" i="1"/>
  <c r="Q48" i="1"/>
  <c r="Q50" i="1"/>
  <c r="Q52" i="1"/>
  <c r="Q54" i="1"/>
  <c r="Q56" i="1"/>
  <c r="Q58" i="1"/>
  <c r="R60" i="1"/>
  <c r="R62" i="1"/>
  <c r="R64" i="1"/>
  <c r="R66" i="1"/>
  <c r="O69" i="1"/>
  <c r="O71" i="1"/>
  <c r="O73" i="1"/>
  <c r="P75" i="1"/>
  <c r="P77" i="1"/>
  <c r="P79" i="1"/>
  <c r="Q81" i="1"/>
  <c r="Q83" i="1"/>
  <c r="Q85" i="1"/>
  <c r="Q87" i="1"/>
  <c r="Q89" i="1"/>
  <c r="Q91" i="1"/>
  <c r="Q93" i="1"/>
  <c r="Q95" i="1"/>
  <c r="Q97" i="1"/>
  <c r="Q99" i="1"/>
  <c r="Q101" i="1"/>
  <c r="P18" i="1"/>
  <c r="P16" i="1"/>
  <c r="P45" i="2"/>
  <c r="P73" i="2"/>
  <c r="P69" i="2"/>
  <c r="P92" i="2"/>
  <c r="P86" i="2"/>
  <c r="P75" i="2"/>
  <c r="P57" i="2"/>
  <c r="P55" i="2"/>
  <c r="P51" i="2"/>
  <c r="P49" i="2"/>
  <c r="P38" i="2"/>
  <c r="P68" i="2"/>
  <c r="P93" i="2"/>
  <c r="P91" i="2"/>
  <c r="P87" i="2"/>
  <c r="P85" i="2"/>
  <c r="P74" i="2"/>
  <c r="V84" i="2"/>
  <c r="U84" i="2"/>
  <c r="Q14" i="2"/>
  <c r="P18" i="2"/>
  <c r="P20" i="2"/>
  <c r="O32" i="2"/>
  <c r="O34" i="2"/>
  <c r="P67" i="2"/>
  <c r="N93" i="2"/>
  <c r="O18" i="4"/>
  <c r="Q19" i="1"/>
  <c r="Q13" i="1"/>
  <c r="P14" i="1"/>
  <c r="Q20" i="1"/>
  <c r="Q22" i="1"/>
  <c r="R24" i="1"/>
  <c r="R26" i="1"/>
  <c r="R28" i="1"/>
  <c r="R30" i="1"/>
  <c r="R32" i="1"/>
  <c r="R34" i="1"/>
  <c r="R36" i="1"/>
  <c r="R38" i="1"/>
  <c r="R40" i="1"/>
  <c r="R42" i="1"/>
  <c r="R44" i="1"/>
  <c r="R46" i="1"/>
  <c r="R48" i="1"/>
  <c r="R50" i="1"/>
  <c r="R52" i="1"/>
  <c r="R54" i="1"/>
  <c r="R56" i="1"/>
  <c r="R58" i="1"/>
  <c r="O61" i="1"/>
  <c r="O63" i="1"/>
  <c r="O65" i="1"/>
  <c r="O67" i="1"/>
  <c r="P69" i="1"/>
  <c r="P71" i="1"/>
  <c r="P73" i="1"/>
  <c r="Q75" i="1"/>
  <c r="Q77" i="1"/>
  <c r="Q79" i="1"/>
  <c r="R81" i="1"/>
  <c r="R83" i="1"/>
  <c r="R85" i="1"/>
  <c r="R87" i="1"/>
  <c r="R89" i="1"/>
  <c r="R91" i="1"/>
  <c r="R93" i="1"/>
  <c r="R95" i="1"/>
  <c r="R97" i="1"/>
  <c r="R99" i="1"/>
  <c r="R101" i="1"/>
  <c r="O18" i="1"/>
  <c r="Q92" i="2"/>
  <c r="Q86" i="2"/>
  <c r="Q75" i="2"/>
  <c r="Q57" i="2"/>
  <c r="Q55" i="2"/>
  <c r="Q51" i="2"/>
  <c r="Q49" i="2"/>
  <c r="Q38" i="2"/>
  <c r="Q68" i="2"/>
  <c r="Q93" i="2"/>
  <c r="Q91" i="2"/>
  <c r="Q87" i="2"/>
  <c r="Q85" i="2"/>
  <c r="Q74" i="2"/>
  <c r="Q56" i="2"/>
  <c r="Q50" i="2"/>
  <c r="Q39" i="2"/>
  <c r="Q37" i="2"/>
  <c r="V102" i="2"/>
  <c r="U102" i="2"/>
  <c r="Q13" i="2"/>
  <c r="O20" i="2"/>
  <c r="P32" i="2"/>
  <c r="Q69" i="2"/>
  <c r="O95" i="4"/>
  <c r="N102" i="5"/>
  <c r="N100" i="5"/>
  <c r="N95" i="5"/>
  <c r="N72" i="5"/>
  <c r="N77" i="5"/>
  <c r="N58" i="5"/>
  <c r="N90" i="5"/>
  <c r="N88" i="5"/>
  <c r="N84" i="5"/>
  <c r="N82" i="5"/>
  <c r="N76" i="5"/>
  <c r="N65" i="5"/>
  <c r="N54" i="5"/>
  <c r="N52" i="5"/>
  <c r="N48" i="5"/>
  <c r="N46" i="5"/>
  <c r="N94" i="5"/>
  <c r="N71" i="5"/>
  <c r="N101" i="5"/>
  <c r="N60" i="5"/>
  <c r="N96" i="5"/>
  <c r="N89" i="5"/>
  <c r="N83" i="5"/>
  <c r="N66" i="5"/>
  <c r="N64" i="5"/>
  <c r="N53" i="5"/>
  <c r="N47" i="5"/>
  <c r="N40" i="5"/>
  <c r="N34" i="5"/>
  <c r="N24" i="5"/>
  <c r="N36" i="5"/>
  <c r="N30" i="5"/>
  <c r="N28" i="5"/>
  <c r="N17" i="5"/>
  <c r="N70" i="5"/>
  <c r="N42" i="5"/>
  <c r="N23" i="5"/>
  <c r="N16" i="5"/>
  <c r="N22" i="5"/>
  <c r="N41" i="5"/>
  <c r="N35" i="5"/>
  <c r="N29" i="5"/>
  <c r="N18" i="5"/>
  <c r="Q74" i="1"/>
  <c r="O14" i="1"/>
  <c r="R20" i="1"/>
  <c r="R22" i="1"/>
  <c r="O25" i="1"/>
  <c r="O27" i="1"/>
  <c r="O29" i="1"/>
  <c r="O31" i="1"/>
  <c r="O33" i="1"/>
  <c r="O35" i="1"/>
  <c r="O37" i="1"/>
  <c r="O39" i="1"/>
  <c r="O41" i="1"/>
  <c r="O43" i="1"/>
  <c r="O45" i="1"/>
  <c r="O47" i="1"/>
  <c r="O49" i="1"/>
  <c r="O51" i="1"/>
  <c r="O53" i="1"/>
  <c r="O55" i="1"/>
  <c r="O57" i="1"/>
  <c r="O59" i="1"/>
  <c r="P61" i="1"/>
  <c r="P63" i="1"/>
  <c r="P65" i="1"/>
  <c r="P67" i="1"/>
  <c r="Q69" i="1"/>
  <c r="Q71" i="1"/>
  <c r="Q73" i="1"/>
  <c r="R75" i="1"/>
  <c r="R77" i="1"/>
  <c r="O80" i="1"/>
  <c r="O82" i="1"/>
  <c r="O84" i="1"/>
  <c r="O86" i="1"/>
  <c r="O88" i="1"/>
  <c r="O90" i="1"/>
  <c r="O92" i="1"/>
  <c r="O94" i="1"/>
  <c r="O96" i="1"/>
  <c r="O98" i="1"/>
  <c r="O100" i="1"/>
  <c r="O102" i="1"/>
  <c r="R17" i="1"/>
  <c r="N54" i="2"/>
  <c r="N52" i="2"/>
  <c r="N35" i="2"/>
  <c r="N71" i="2"/>
  <c r="N90" i="2"/>
  <c r="N88" i="2"/>
  <c r="N53" i="2"/>
  <c r="N36" i="2"/>
  <c r="N72" i="2"/>
  <c r="N70" i="2"/>
  <c r="N43" i="2"/>
  <c r="P13" i="2"/>
  <c r="O14" i="2"/>
  <c r="N18" i="2"/>
  <c r="O19" i="2"/>
  <c r="N20" i="2"/>
  <c r="Q32" i="2"/>
  <c r="P37" i="2"/>
  <c r="Q71" i="2"/>
  <c r="O58" i="4"/>
  <c r="Q23" i="1"/>
  <c r="R15" i="1"/>
  <c r="O21" i="1"/>
  <c r="O23" i="1"/>
  <c r="P25" i="1"/>
  <c r="P27" i="1"/>
  <c r="P29" i="1"/>
  <c r="P31" i="1"/>
  <c r="P33" i="1"/>
  <c r="P35" i="1"/>
  <c r="P37" i="1"/>
  <c r="P39" i="1"/>
  <c r="P41" i="1"/>
  <c r="P43" i="1"/>
  <c r="P45" i="1"/>
  <c r="P47" i="1"/>
  <c r="P49" i="1"/>
  <c r="P51" i="1"/>
  <c r="P53" i="1"/>
  <c r="P55" i="1"/>
  <c r="P57" i="1"/>
  <c r="P59" i="1"/>
  <c r="Q61" i="1"/>
  <c r="Q63" i="1"/>
  <c r="Q65" i="1"/>
  <c r="Q67" i="1"/>
  <c r="R69" i="1"/>
  <c r="R71" i="1"/>
  <c r="O74" i="1"/>
  <c r="O76" i="1"/>
  <c r="O78" i="1"/>
  <c r="P80" i="1"/>
  <c r="P82" i="1"/>
  <c r="P84" i="1"/>
  <c r="P86" i="1"/>
  <c r="P88" i="1"/>
  <c r="P90" i="1"/>
  <c r="P92" i="1"/>
  <c r="P94" i="1"/>
  <c r="P96" i="1"/>
  <c r="P98" i="1"/>
  <c r="P100" i="1"/>
  <c r="P102" i="1"/>
  <c r="Q17" i="1"/>
  <c r="O54" i="2"/>
  <c r="O52" i="2"/>
  <c r="O35" i="2"/>
  <c r="O71" i="2"/>
  <c r="O90" i="2"/>
  <c r="O88" i="2"/>
  <c r="O53" i="2"/>
  <c r="O36" i="2"/>
  <c r="O72" i="2"/>
  <c r="O70" i="2"/>
  <c r="O89" i="2"/>
  <c r="O13" i="2"/>
  <c r="N14" i="2"/>
  <c r="Q21" i="2"/>
  <c r="N31" i="2"/>
  <c r="N33" i="2"/>
  <c r="P39" i="2"/>
  <c r="N74" i="2"/>
  <c r="N13" i="3"/>
  <c r="O41" i="4"/>
  <c r="O60" i="4"/>
  <c r="Q78" i="1"/>
  <c r="Q90" i="2"/>
  <c r="Q88" i="2"/>
  <c r="Q53" i="2"/>
  <c r="Q36" i="2"/>
  <c r="Q34" i="2"/>
  <c r="Q72" i="2"/>
  <c r="Q70" i="2"/>
  <c r="Q89" i="2"/>
  <c r="Q54" i="2"/>
  <c r="Q52" i="2"/>
  <c r="Q35" i="2"/>
  <c r="Q15" i="1"/>
  <c r="P19" i="1"/>
  <c r="P21" i="1"/>
  <c r="P23" i="1"/>
  <c r="Q25" i="1"/>
  <c r="Q27" i="1"/>
  <c r="Q29" i="1"/>
  <c r="Q31" i="1"/>
  <c r="Q33" i="1"/>
  <c r="Q35" i="1"/>
  <c r="Q37" i="1"/>
  <c r="Q39" i="1"/>
  <c r="Q41" i="1"/>
  <c r="Q43" i="1"/>
  <c r="Q45" i="1"/>
  <c r="Q47" i="1"/>
  <c r="Q49" i="1"/>
  <c r="Q51" i="1"/>
  <c r="Q53" i="1"/>
  <c r="Q55" i="1"/>
  <c r="Q57" i="1"/>
  <c r="Q59" i="1"/>
  <c r="R61" i="1"/>
  <c r="O70" i="1"/>
  <c r="P76" i="1"/>
  <c r="P78" i="1"/>
  <c r="Q80" i="1"/>
  <c r="Q82" i="1"/>
  <c r="Q84" i="1"/>
  <c r="Q86" i="1"/>
  <c r="Q88" i="1"/>
  <c r="Q90" i="1"/>
  <c r="Q92" i="1"/>
  <c r="Q94" i="1"/>
  <c r="Q96" i="1"/>
  <c r="Q100" i="1"/>
  <c r="P71" i="2"/>
  <c r="P90" i="2"/>
  <c r="P88" i="2"/>
  <c r="P53" i="2"/>
  <c r="P36" i="2"/>
  <c r="P34" i="2"/>
  <c r="P72" i="2"/>
  <c r="P70" i="2"/>
  <c r="P89" i="2"/>
  <c r="N62" i="2"/>
  <c r="Q15" i="2"/>
  <c r="Q16" i="2"/>
  <c r="P17" i="2"/>
  <c r="P21" i="2"/>
  <c r="O31" i="2"/>
  <c r="O33" i="2"/>
  <c r="P50" i="2"/>
  <c r="N85" i="2"/>
  <c r="N59" i="5"/>
  <c r="Q16" i="3"/>
  <c r="P36" i="3"/>
  <c r="V48" i="3"/>
  <c r="Q56" i="3"/>
  <c r="Q69" i="3"/>
  <c r="N78" i="3"/>
  <c r="P90" i="3"/>
  <c r="V102" i="3"/>
  <c r="P13" i="4"/>
  <c r="O14" i="4"/>
  <c r="N18" i="4"/>
  <c r="Q19" i="4"/>
  <c r="Q21" i="4"/>
  <c r="Q23" i="4"/>
  <c r="Q25" i="4"/>
  <c r="Q27" i="4"/>
  <c r="Q31" i="4"/>
  <c r="Q33" i="4"/>
  <c r="Q35" i="4"/>
  <c r="Q37" i="4"/>
  <c r="P39" i="4"/>
  <c r="P41" i="4"/>
  <c r="P43" i="4"/>
  <c r="Q45" i="4"/>
  <c r="Q50" i="4"/>
  <c r="Q52" i="4"/>
  <c r="Q54" i="4"/>
  <c r="P56" i="4"/>
  <c r="P58" i="4"/>
  <c r="Q60" i="4"/>
  <c r="Q62" i="4"/>
  <c r="N68" i="4"/>
  <c r="N70" i="4"/>
  <c r="N72" i="4"/>
  <c r="N74" i="4"/>
  <c r="P80" i="4"/>
  <c r="P85" i="4"/>
  <c r="P87" i="4"/>
  <c r="P89" i="4"/>
  <c r="P91" i="4"/>
  <c r="P93" i="4"/>
  <c r="P95" i="4"/>
  <c r="P97" i="4"/>
  <c r="P99" i="4"/>
  <c r="O77" i="5"/>
  <c r="O58" i="5"/>
  <c r="O90" i="5"/>
  <c r="O88" i="5"/>
  <c r="O84" i="5"/>
  <c r="O82" i="5"/>
  <c r="O65" i="5"/>
  <c r="O54" i="5"/>
  <c r="O52" i="5"/>
  <c r="O48" i="5"/>
  <c r="O46" i="5"/>
  <c r="O94" i="5"/>
  <c r="O101" i="5"/>
  <c r="O60" i="5"/>
  <c r="O96" i="5"/>
  <c r="O89" i="5"/>
  <c r="O83" i="5"/>
  <c r="O66" i="5"/>
  <c r="O64" i="5"/>
  <c r="O53" i="5"/>
  <c r="O47" i="5"/>
  <c r="O78" i="5"/>
  <c r="O70" i="5"/>
  <c r="O59" i="5"/>
  <c r="O14" i="5"/>
  <c r="O18" i="5"/>
  <c r="P19" i="5"/>
  <c r="P21" i="5"/>
  <c r="P24" i="5"/>
  <c r="Q26" i="5"/>
  <c r="Q28" i="5"/>
  <c r="Q30" i="5"/>
  <c r="P32" i="5"/>
  <c r="P34" i="5"/>
  <c r="Q36" i="5"/>
  <c r="P38" i="5"/>
  <c r="P43" i="5"/>
  <c r="P45" i="5"/>
  <c r="Q61" i="5"/>
  <c r="Q80" i="5"/>
  <c r="O98" i="5"/>
  <c r="N102" i="6"/>
  <c r="N100" i="6"/>
  <c r="N83" i="6"/>
  <c r="N78" i="6"/>
  <c r="N76" i="6"/>
  <c r="N65" i="6"/>
  <c r="N41" i="6"/>
  <c r="N30" i="6"/>
  <c r="N28" i="6"/>
  <c r="N24" i="6"/>
  <c r="N22" i="6"/>
  <c r="N95" i="6"/>
  <c r="N60" i="6"/>
  <c r="N58" i="6"/>
  <c r="N47" i="6"/>
  <c r="N101" i="6"/>
  <c r="N82" i="6"/>
  <c r="N77" i="6"/>
  <c r="N64" i="6"/>
  <c r="N66" i="6"/>
  <c r="N42" i="6"/>
  <c r="N40" i="6"/>
  <c r="N84" i="6"/>
  <c r="N46" i="6"/>
  <c r="N29" i="6"/>
  <c r="N23" i="6"/>
  <c r="P18" i="3"/>
  <c r="P37" i="3"/>
  <c r="N58" i="3"/>
  <c r="Q70" i="3"/>
  <c r="U84" i="3"/>
  <c r="P91" i="3"/>
  <c r="O13" i="4"/>
  <c r="N14" i="4"/>
  <c r="Q17" i="4"/>
  <c r="N20" i="4"/>
  <c r="N22" i="4"/>
  <c r="N24" i="4"/>
  <c r="N26" i="4"/>
  <c r="N32" i="4"/>
  <c r="N34" i="4"/>
  <c r="N36" i="4"/>
  <c r="Q39" i="4"/>
  <c r="Q41" i="4"/>
  <c r="Q43" i="4"/>
  <c r="N49" i="4"/>
  <c r="N51" i="4"/>
  <c r="N53" i="4"/>
  <c r="N55" i="4"/>
  <c r="Q56" i="4"/>
  <c r="Q58" i="4"/>
  <c r="N61" i="4"/>
  <c r="N63" i="4"/>
  <c r="O68" i="4"/>
  <c r="O74" i="4"/>
  <c r="P76" i="4"/>
  <c r="P78" i="4"/>
  <c r="Q80" i="4"/>
  <c r="Q85" i="4"/>
  <c r="Q87" i="4"/>
  <c r="Q89" i="4"/>
  <c r="Q91" i="4"/>
  <c r="Q93" i="4"/>
  <c r="Q95" i="4"/>
  <c r="Q97" i="4"/>
  <c r="Q99" i="4"/>
  <c r="P90" i="5"/>
  <c r="P88" i="5"/>
  <c r="P84" i="5"/>
  <c r="P82" i="5"/>
  <c r="P65" i="5"/>
  <c r="P54" i="5"/>
  <c r="P52" i="5"/>
  <c r="P48" i="5"/>
  <c r="P46" i="5"/>
  <c r="P101" i="5"/>
  <c r="P71" i="5"/>
  <c r="P60" i="5"/>
  <c r="P89" i="5"/>
  <c r="P83" i="5"/>
  <c r="P66" i="5"/>
  <c r="P64" i="5"/>
  <c r="P53" i="5"/>
  <c r="P47" i="5"/>
  <c r="P70" i="5"/>
  <c r="P102" i="5"/>
  <c r="P100" i="5"/>
  <c r="P72" i="5"/>
  <c r="Q21" i="5"/>
  <c r="N25" i="5"/>
  <c r="N27" i="5"/>
  <c r="Q32" i="5"/>
  <c r="N37" i="5"/>
  <c r="Q38" i="5"/>
  <c r="Q43" i="5"/>
  <c r="Q46" i="5"/>
  <c r="Q63" i="5"/>
  <c r="O100" i="5"/>
  <c r="P17" i="3"/>
  <c r="P38" i="3"/>
  <c r="N59" i="3"/>
  <c r="Q71" i="3"/>
  <c r="V84" i="3"/>
  <c r="P92" i="3"/>
  <c r="Q15" i="4"/>
  <c r="N16" i="4"/>
  <c r="P17" i="4"/>
  <c r="O20" i="4"/>
  <c r="O26" i="4"/>
  <c r="Q16" i="4"/>
  <c r="O32" i="4"/>
  <c r="N38" i="4"/>
  <c r="N40" i="4"/>
  <c r="N42" i="4"/>
  <c r="N44" i="4"/>
  <c r="O49" i="4"/>
  <c r="O51" i="4"/>
  <c r="O55" i="4"/>
  <c r="N57" i="4"/>
  <c r="N59" i="4"/>
  <c r="O61" i="4"/>
  <c r="O63" i="4"/>
  <c r="P68" i="4"/>
  <c r="P70" i="4"/>
  <c r="P72" i="4"/>
  <c r="P74" i="4"/>
  <c r="Q76" i="4"/>
  <c r="Q78" i="4"/>
  <c r="N81" i="4"/>
  <c r="N86" i="4"/>
  <c r="N88" i="4"/>
  <c r="N90" i="4"/>
  <c r="N92" i="4"/>
  <c r="N94" i="4"/>
  <c r="N96" i="4"/>
  <c r="N98" i="4"/>
  <c r="Q101" i="5"/>
  <c r="Q94" i="5"/>
  <c r="Q71" i="5"/>
  <c r="Q89" i="5"/>
  <c r="Q83" i="5"/>
  <c r="Q66" i="5"/>
  <c r="Q64" i="5"/>
  <c r="Q53" i="5"/>
  <c r="Q47" i="5"/>
  <c r="Q70" i="5"/>
  <c r="Q102" i="5"/>
  <c r="Q100" i="5"/>
  <c r="N13" i="5"/>
  <c r="Q17" i="5"/>
  <c r="N20" i="5"/>
  <c r="O25" i="5"/>
  <c r="O27" i="5"/>
  <c r="O29" i="5"/>
  <c r="N31" i="5"/>
  <c r="N33" i="5"/>
  <c r="O35" i="5"/>
  <c r="O37" i="5"/>
  <c r="N39" i="5"/>
  <c r="O41" i="5"/>
  <c r="Q48" i="5"/>
  <c r="Q65" i="5"/>
  <c r="Q84" i="5"/>
  <c r="O102" i="5"/>
  <c r="Q14" i="3"/>
  <c r="P31" i="3"/>
  <c r="P39" i="3"/>
  <c r="N60" i="3"/>
  <c r="Q72" i="3"/>
  <c r="P85" i="3"/>
  <c r="P93" i="3"/>
  <c r="P15" i="4"/>
  <c r="P16" i="4"/>
  <c r="P20" i="4"/>
  <c r="P22" i="4"/>
  <c r="P24" i="4"/>
  <c r="P26" i="4"/>
  <c r="P32" i="4"/>
  <c r="P34" i="4"/>
  <c r="P36" i="4"/>
  <c r="O38" i="4"/>
  <c r="P44" i="4"/>
  <c r="P49" i="4"/>
  <c r="P51" i="4"/>
  <c r="P53" i="4"/>
  <c r="P55" i="4"/>
  <c r="O57" i="4"/>
  <c r="P61" i="4"/>
  <c r="P63" i="4"/>
  <c r="Q68" i="4"/>
  <c r="Q70" i="4"/>
  <c r="Q72" i="4"/>
  <c r="Q74" i="4"/>
  <c r="N77" i="4"/>
  <c r="N79" i="4"/>
  <c r="O81" i="4"/>
  <c r="O86" i="4"/>
  <c r="O92" i="4"/>
  <c r="O98" i="4"/>
  <c r="N98" i="5"/>
  <c r="N74" i="5"/>
  <c r="N56" i="5"/>
  <c r="N92" i="5"/>
  <c r="N86" i="5"/>
  <c r="N80" i="5"/>
  <c r="N67" i="5"/>
  <c r="N63" i="5"/>
  <c r="N61" i="5"/>
  <c r="N50" i="5"/>
  <c r="N69" i="5"/>
  <c r="N99" i="5"/>
  <c r="N97" i="5"/>
  <c r="N79" i="5"/>
  <c r="N75" i="5"/>
  <c r="N57" i="5"/>
  <c r="N93" i="5"/>
  <c r="N91" i="5"/>
  <c r="N87" i="5"/>
  <c r="N85" i="5"/>
  <c r="N81" i="5"/>
  <c r="N62" i="5"/>
  <c r="N55" i="5"/>
  <c r="N51" i="5"/>
  <c r="N49" i="5"/>
  <c r="P17" i="5"/>
  <c r="P25" i="5"/>
  <c r="P27" i="5"/>
  <c r="P29" i="5"/>
  <c r="O31" i="5"/>
  <c r="O33" i="5"/>
  <c r="P35" i="5"/>
  <c r="P37" i="5"/>
  <c r="O39" i="5"/>
  <c r="Q41" i="5"/>
  <c r="Q50" i="5"/>
  <c r="N68" i="5"/>
  <c r="Q86" i="5"/>
  <c r="N94" i="6"/>
  <c r="P32" i="3"/>
  <c r="P40" i="3"/>
  <c r="N52" i="3"/>
  <c r="U66" i="3"/>
  <c r="P86" i="3"/>
  <c r="P94" i="3"/>
  <c r="O15" i="4"/>
  <c r="N17" i="4"/>
  <c r="Q20" i="4"/>
  <c r="Q22" i="4"/>
  <c r="Q24" i="4"/>
  <c r="Q26" i="4"/>
  <c r="Q32" i="4"/>
  <c r="Q34" i="4"/>
  <c r="Q36" i="4"/>
  <c r="P38" i="4"/>
  <c r="P40" i="4"/>
  <c r="P42" i="4"/>
  <c r="Q44" i="4"/>
  <c r="Q49" i="4"/>
  <c r="Q51" i="4"/>
  <c r="Q53" i="4"/>
  <c r="Q55" i="4"/>
  <c r="P57" i="4"/>
  <c r="P59" i="4"/>
  <c r="Q61" i="4"/>
  <c r="Q63" i="4"/>
  <c r="N69" i="4"/>
  <c r="N71" i="4"/>
  <c r="N73" i="4"/>
  <c r="N75" i="4"/>
  <c r="O79" i="4"/>
  <c r="P81" i="4"/>
  <c r="P86" i="4"/>
  <c r="P88" i="4"/>
  <c r="P90" i="4"/>
  <c r="P92" i="4"/>
  <c r="P94" i="4"/>
  <c r="P96" i="4"/>
  <c r="P98" i="4"/>
  <c r="O74" i="5"/>
  <c r="O56" i="5"/>
  <c r="O92" i="5"/>
  <c r="O86" i="5"/>
  <c r="O80" i="5"/>
  <c r="O67" i="5"/>
  <c r="O63" i="5"/>
  <c r="O61" i="5"/>
  <c r="O50" i="5"/>
  <c r="O69" i="5"/>
  <c r="O99" i="5"/>
  <c r="O97" i="5"/>
  <c r="O79" i="5"/>
  <c r="O75" i="5"/>
  <c r="O73" i="5"/>
  <c r="O57" i="5"/>
  <c r="O93" i="5"/>
  <c r="O91" i="5"/>
  <c r="O87" i="5"/>
  <c r="O85" i="5"/>
  <c r="O81" i="5"/>
  <c r="O62" i="5"/>
  <c r="O55" i="5"/>
  <c r="O51" i="5"/>
  <c r="O49" i="5"/>
  <c r="O68" i="5"/>
  <c r="Q16" i="5"/>
  <c r="O17" i="5"/>
  <c r="P20" i="5"/>
  <c r="Q25" i="5"/>
  <c r="Q27" i="5"/>
  <c r="Q29" i="5"/>
  <c r="P31" i="5"/>
  <c r="P33" i="5"/>
  <c r="Q35" i="5"/>
  <c r="Q37" i="5"/>
  <c r="P39" i="5"/>
  <c r="Q52" i="5"/>
  <c r="Q88" i="5"/>
  <c r="N48" i="6"/>
  <c r="N96" i="6"/>
  <c r="Q81" i="7"/>
  <c r="Q68" i="7"/>
  <c r="Q87" i="7"/>
  <c r="Q85" i="7"/>
  <c r="Q74" i="7"/>
  <c r="Q86" i="7"/>
  <c r="Q75" i="7"/>
  <c r="Q99" i="7"/>
  <c r="Q97" i="7"/>
  <c r="Q93" i="7"/>
  <c r="Q62" i="7"/>
  <c r="Q56" i="7"/>
  <c r="Q69" i="7"/>
  <c r="Q51" i="7"/>
  <c r="Q57" i="7"/>
  <c r="Q33" i="7"/>
  <c r="Q31" i="7"/>
  <c r="Q27" i="7"/>
  <c r="Q25" i="7"/>
  <c r="Q21" i="7"/>
  <c r="Q19" i="7"/>
  <c r="Q38" i="7"/>
  <c r="Q98" i="7"/>
  <c r="Q61" i="7"/>
  <c r="Q50" i="7"/>
  <c r="Q92" i="7"/>
  <c r="Q80" i="7"/>
  <c r="Q55" i="7"/>
  <c r="Q32" i="7"/>
  <c r="Q26" i="7"/>
  <c r="Q20" i="7"/>
  <c r="Q91" i="7"/>
  <c r="Q43" i="7"/>
  <c r="Q39" i="7"/>
  <c r="Q37" i="7"/>
  <c r="Q49" i="7"/>
  <c r="U30" i="3"/>
  <c r="P33" i="3"/>
  <c r="P41" i="3"/>
  <c r="N53" i="3"/>
  <c r="V66" i="3"/>
  <c r="P87" i="3"/>
  <c r="P95" i="3"/>
  <c r="N15" i="4"/>
  <c r="Q18" i="4"/>
  <c r="N19" i="4"/>
  <c r="N21" i="4"/>
  <c r="N23" i="4"/>
  <c r="N25" i="4"/>
  <c r="N27" i="4"/>
  <c r="N31" i="4"/>
  <c r="N33" i="4"/>
  <c r="N35" i="4"/>
  <c r="N37" i="4"/>
  <c r="Q38" i="4"/>
  <c r="Q40" i="4"/>
  <c r="Q42" i="4"/>
  <c r="N45" i="4"/>
  <c r="N50" i="4"/>
  <c r="N52" i="4"/>
  <c r="N54" i="4"/>
  <c r="Q57" i="4"/>
  <c r="Q59" i="4"/>
  <c r="N62" i="4"/>
  <c r="N67" i="4"/>
  <c r="O69" i="4"/>
  <c r="O73" i="4"/>
  <c r="O75" i="4"/>
  <c r="P77" i="4"/>
  <c r="P79" i="4"/>
  <c r="Q81" i="4"/>
  <c r="Q86" i="4"/>
  <c r="Q88" i="4"/>
  <c r="Q90" i="4"/>
  <c r="Q92" i="4"/>
  <c r="Q94" i="4"/>
  <c r="Q96" i="4"/>
  <c r="Q98" i="4"/>
  <c r="P92" i="5"/>
  <c r="P86" i="5"/>
  <c r="P80" i="5"/>
  <c r="P67" i="5"/>
  <c r="P63" i="5"/>
  <c r="P61" i="5"/>
  <c r="P50" i="5"/>
  <c r="P69" i="5"/>
  <c r="P99" i="5"/>
  <c r="P97" i="5"/>
  <c r="P79" i="5"/>
  <c r="P75" i="5"/>
  <c r="P73" i="5"/>
  <c r="P57" i="5"/>
  <c r="P93" i="5"/>
  <c r="P91" i="5"/>
  <c r="P87" i="5"/>
  <c r="P85" i="5"/>
  <c r="P81" i="5"/>
  <c r="P62" i="5"/>
  <c r="P55" i="5"/>
  <c r="P51" i="5"/>
  <c r="P49" i="5"/>
  <c r="P68" i="5"/>
  <c r="P98" i="5"/>
  <c r="P16" i="5"/>
  <c r="Q20" i="5"/>
  <c r="P23" i="5"/>
  <c r="N26" i="5"/>
  <c r="Q31" i="5"/>
  <c r="Q33" i="5"/>
  <c r="Q39" i="5"/>
  <c r="O42" i="5"/>
  <c r="Q54" i="5"/>
  <c r="O72" i="5"/>
  <c r="Q90" i="5"/>
  <c r="V30" i="3"/>
  <c r="P34" i="3"/>
  <c r="P42" i="3"/>
  <c r="N54" i="3"/>
  <c r="P67" i="3"/>
  <c r="N76" i="3"/>
  <c r="P88" i="3"/>
  <c r="P96" i="3"/>
  <c r="N13" i="4"/>
  <c r="P18" i="4"/>
  <c r="O19" i="4"/>
  <c r="O21" i="4"/>
  <c r="O25" i="4"/>
  <c r="O27" i="4"/>
  <c r="O31" i="4"/>
  <c r="O33" i="4"/>
  <c r="O37" i="4"/>
  <c r="N39" i="4"/>
  <c r="N41" i="4"/>
  <c r="N43" i="4"/>
  <c r="O45" i="4"/>
  <c r="O50" i="4"/>
  <c r="N56" i="4"/>
  <c r="N58" i="4"/>
  <c r="N60" i="4"/>
  <c r="O62" i="4"/>
  <c r="P69" i="4"/>
  <c r="P73" i="4"/>
  <c r="N80" i="4"/>
  <c r="N85" i="4"/>
  <c r="N87" i="4"/>
  <c r="N89" i="4"/>
  <c r="N91" i="4"/>
  <c r="N93" i="4"/>
  <c r="N97" i="4"/>
  <c r="Q69" i="5"/>
  <c r="Q99" i="5"/>
  <c r="Q97" i="5"/>
  <c r="Q57" i="5"/>
  <c r="Q91" i="5"/>
  <c r="Q87" i="5"/>
  <c r="Q85" i="5"/>
  <c r="Q81" i="5"/>
  <c r="Q62" i="5"/>
  <c r="Q55" i="5"/>
  <c r="Q51" i="5"/>
  <c r="Q49" i="5"/>
  <c r="Q45" i="5"/>
  <c r="Q68" i="5"/>
  <c r="Q98" i="5"/>
  <c r="Q74" i="5"/>
  <c r="Q56" i="5"/>
  <c r="O16" i="5"/>
  <c r="N19" i="5"/>
  <c r="N21" i="5"/>
  <c r="O26" i="5"/>
  <c r="O28" i="5"/>
  <c r="O30" i="5"/>
  <c r="N32" i="5"/>
  <c r="O36" i="5"/>
  <c r="N38" i="5"/>
  <c r="N43" i="5"/>
  <c r="N45" i="5"/>
  <c r="P56" i="5"/>
  <c r="P74" i="5"/>
  <c r="Q92" i="5"/>
  <c r="Q100" i="8"/>
  <c r="Q102" i="8"/>
  <c r="Q76" i="8"/>
  <c r="Q71" i="8"/>
  <c r="Q59" i="8"/>
  <c r="Q53" i="8"/>
  <c r="Q46" i="8"/>
  <c r="Q41" i="8"/>
  <c r="Q16" i="8"/>
  <c r="Q90" i="8"/>
  <c r="Q70" i="8"/>
  <c r="Q24" i="8"/>
  <c r="Q22" i="8"/>
  <c r="Q96" i="8"/>
  <c r="Q94" i="8"/>
  <c r="Q82" i="8"/>
  <c r="Q17" i="8"/>
  <c r="Q89" i="8"/>
  <c r="Q52" i="8"/>
  <c r="Q28" i="8"/>
  <c r="Q101" i="8"/>
  <c r="Q88" i="8"/>
  <c r="Q77" i="8"/>
  <c r="Q60" i="8"/>
  <c r="Q58" i="8"/>
  <c r="Q54" i="8"/>
  <c r="Q42" i="8"/>
  <c r="Q40" i="8"/>
  <c r="Q36" i="8"/>
  <c r="Q30" i="8"/>
  <c r="Q64" i="8"/>
  <c r="Q47" i="8"/>
  <c r="Q23" i="8"/>
  <c r="Q66" i="8"/>
  <c r="Q83" i="8"/>
  <c r="Q95" i="8"/>
  <c r="Q18" i="8"/>
  <c r="Q14" i="6"/>
  <c r="O20" i="6"/>
  <c r="N25" i="6"/>
  <c r="N27" i="6"/>
  <c r="Q37" i="6"/>
  <c r="Q39" i="6"/>
  <c r="Q41" i="6"/>
  <c r="Q43" i="6"/>
  <c r="O48" i="6"/>
  <c r="P51" i="6"/>
  <c r="N57" i="6"/>
  <c r="O59" i="6"/>
  <c r="P61" i="6"/>
  <c r="P63" i="6"/>
  <c r="P65" i="6"/>
  <c r="N69" i="6"/>
  <c r="O74" i="6"/>
  <c r="P76" i="6"/>
  <c r="P78" i="6"/>
  <c r="P81" i="6"/>
  <c r="N87" i="6"/>
  <c r="O92" i="6"/>
  <c r="O94" i="6"/>
  <c r="O96" i="6"/>
  <c r="P98" i="6"/>
  <c r="P100" i="6"/>
  <c r="P102" i="6"/>
  <c r="N88" i="7"/>
  <c r="N101" i="7"/>
  <c r="N95" i="7"/>
  <c r="N77" i="7"/>
  <c r="N60" i="7"/>
  <c r="N58" i="7"/>
  <c r="N54" i="7"/>
  <c r="N83" i="7"/>
  <c r="N52" i="7"/>
  <c r="N102" i="7"/>
  <c r="N100" i="7"/>
  <c r="N96" i="7"/>
  <c r="N94" i="7"/>
  <c r="N78" i="7"/>
  <c r="N59" i="7"/>
  <c r="N65" i="7"/>
  <c r="O14" i="7"/>
  <c r="N18" i="7"/>
  <c r="P20" i="7"/>
  <c r="P22" i="7"/>
  <c r="P24" i="7"/>
  <c r="P26" i="7"/>
  <c r="P28" i="7"/>
  <c r="P30" i="7"/>
  <c r="P32" i="7"/>
  <c r="N35" i="7"/>
  <c r="Q41" i="7"/>
  <c r="N46" i="7"/>
  <c r="N48" i="7"/>
  <c r="N50" i="7"/>
  <c r="P54" i="7"/>
  <c r="Q59" i="7"/>
  <c r="P65" i="7"/>
  <c r="N73" i="7"/>
  <c r="N79" i="7"/>
  <c r="N85" i="7"/>
  <c r="Q96" i="7"/>
  <c r="P15" i="6"/>
  <c r="N21" i="6"/>
  <c r="O23" i="6"/>
  <c r="O25" i="6"/>
  <c r="O27" i="6"/>
  <c r="O29" i="6"/>
  <c r="O31" i="6"/>
  <c r="O44" i="6"/>
  <c r="O46" i="6"/>
  <c r="P48" i="6"/>
  <c r="N55" i="6"/>
  <c r="O57" i="6"/>
  <c r="P59" i="6"/>
  <c r="Q61" i="6"/>
  <c r="Q63" i="6"/>
  <c r="O69" i="6"/>
  <c r="P74" i="6"/>
  <c r="Q76" i="6"/>
  <c r="Q78" i="6"/>
  <c r="Q81" i="6"/>
  <c r="O84" i="6"/>
  <c r="O87" i="6"/>
  <c r="P92" i="6"/>
  <c r="P94" i="6"/>
  <c r="P96" i="6"/>
  <c r="Q98" i="6"/>
  <c r="Q100" i="6"/>
  <c r="Q102" i="6"/>
  <c r="O101" i="7"/>
  <c r="O95" i="7"/>
  <c r="O77" i="7"/>
  <c r="O60" i="7"/>
  <c r="O58" i="7"/>
  <c r="O54" i="7"/>
  <c r="O71" i="7"/>
  <c r="O66" i="7"/>
  <c r="O64" i="7"/>
  <c r="O76" i="7"/>
  <c r="O65" i="7"/>
  <c r="O89" i="7"/>
  <c r="O84" i="7"/>
  <c r="O82" i="7"/>
  <c r="P14" i="7"/>
  <c r="N17" i="7"/>
  <c r="Q22" i="7"/>
  <c r="Q24" i="7"/>
  <c r="Q28" i="7"/>
  <c r="Q30" i="7"/>
  <c r="O35" i="7"/>
  <c r="N38" i="7"/>
  <c r="N40" i="7"/>
  <c r="N42" i="7"/>
  <c r="N44" i="7"/>
  <c r="O46" i="7"/>
  <c r="O48" i="7"/>
  <c r="O50" i="7"/>
  <c r="O55" i="7"/>
  <c r="N66" i="7"/>
  <c r="N74" i="7"/>
  <c r="N80" i="7"/>
  <c r="P85" i="7"/>
  <c r="O92" i="7"/>
  <c r="P97" i="7"/>
  <c r="Q102" i="7"/>
  <c r="N13" i="6"/>
  <c r="O21" i="6"/>
  <c r="P23" i="6"/>
  <c r="P25" i="6"/>
  <c r="P27" i="6"/>
  <c r="P29" i="6"/>
  <c r="O33" i="6"/>
  <c r="N38" i="6"/>
  <c r="O40" i="6"/>
  <c r="O42" i="6"/>
  <c r="P44" i="6"/>
  <c r="P46" i="6"/>
  <c r="Q48" i="6"/>
  <c r="O55" i="6"/>
  <c r="P57" i="6"/>
  <c r="Q59" i="6"/>
  <c r="N62" i="6"/>
  <c r="O66" i="6"/>
  <c r="P69" i="6"/>
  <c r="N75" i="6"/>
  <c r="N79" i="6"/>
  <c r="P84" i="6"/>
  <c r="Q87" i="6"/>
  <c r="Q92" i="6"/>
  <c r="Q94" i="6"/>
  <c r="Q96" i="6"/>
  <c r="N99" i="6"/>
  <c r="N32" i="6"/>
  <c r="P66" i="7"/>
  <c r="P64" i="7"/>
  <c r="P83" i="7"/>
  <c r="P102" i="7"/>
  <c r="P100" i="7"/>
  <c r="P96" i="7"/>
  <c r="P94" i="7"/>
  <c r="P78" i="7"/>
  <c r="P70" i="7"/>
  <c r="P59" i="7"/>
  <c r="P89" i="7"/>
  <c r="P84" i="7"/>
  <c r="P82" i="7"/>
  <c r="O15" i="7"/>
  <c r="N19" i="7"/>
  <c r="N21" i="7"/>
  <c r="N23" i="7"/>
  <c r="N25" i="7"/>
  <c r="N27" i="7"/>
  <c r="N29" i="7"/>
  <c r="N31" i="7"/>
  <c r="N33" i="7"/>
  <c r="P35" i="7"/>
  <c r="O38" i="7"/>
  <c r="O40" i="7"/>
  <c r="O42" i="7"/>
  <c r="O44" i="7"/>
  <c r="P46" i="7"/>
  <c r="P48" i="7"/>
  <c r="P50" i="7"/>
  <c r="O61" i="7"/>
  <c r="P74" i="7"/>
  <c r="O86" i="7"/>
  <c r="O98" i="7"/>
  <c r="P93" i="8"/>
  <c r="P91" i="8"/>
  <c r="P81" i="8"/>
  <c r="P51" i="8"/>
  <c r="P49" i="8"/>
  <c r="P27" i="8"/>
  <c r="P15" i="8"/>
  <c r="P87" i="8"/>
  <c r="P85" i="8"/>
  <c r="P68" i="8"/>
  <c r="P74" i="8"/>
  <c r="P57" i="8"/>
  <c r="P55" i="8"/>
  <c r="P43" i="8"/>
  <c r="P39" i="8"/>
  <c r="P37" i="8"/>
  <c r="P61" i="8"/>
  <c r="P26" i="8"/>
  <c r="P20" i="8"/>
  <c r="P13" i="8"/>
  <c r="P92" i="8"/>
  <c r="P80" i="8"/>
  <c r="P67" i="8"/>
  <c r="P50" i="8"/>
  <c r="P33" i="8"/>
  <c r="P14" i="8"/>
  <c r="P86" i="8"/>
  <c r="P73" i="8"/>
  <c r="P69" i="8"/>
  <c r="P75" i="8"/>
  <c r="P56" i="8"/>
  <c r="P45" i="8"/>
  <c r="P38" i="8"/>
  <c r="P79" i="8"/>
  <c r="N19" i="6"/>
  <c r="P21" i="6"/>
  <c r="Q23" i="6"/>
  <c r="Q25" i="6"/>
  <c r="Q27" i="6"/>
  <c r="Q29" i="6"/>
  <c r="P33" i="6"/>
  <c r="O38" i="6"/>
  <c r="P40" i="6"/>
  <c r="P42" i="6"/>
  <c r="Q44" i="6"/>
  <c r="N49" i="6"/>
  <c r="P55" i="6"/>
  <c r="O62" i="6"/>
  <c r="O64" i="6"/>
  <c r="P66" i="6"/>
  <c r="Q69" i="6"/>
  <c r="O75" i="6"/>
  <c r="O77" i="6"/>
  <c r="P79" i="6"/>
  <c r="O82" i="6"/>
  <c r="N85" i="6"/>
  <c r="N91" i="6"/>
  <c r="N93" i="6"/>
  <c r="N97" i="6"/>
  <c r="O99" i="6"/>
  <c r="O101" i="6"/>
  <c r="Q83" i="7"/>
  <c r="Q71" i="7"/>
  <c r="Q90" i="7"/>
  <c r="Q65" i="7"/>
  <c r="Q101" i="7"/>
  <c r="Q95" i="7"/>
  <c r="Q77" i="7"/>
  <c r="Q60" i="7"/>
  <c r="Q58" i="7"/>
  <c r="Q54" i="7"/>
  <c r="P15" i="7"/>
  <c r="O19" i="7"/>
  <c r="O21" i="7"/>
  <c r="O23" i="7"/>
  <c r="O25" i="7"/>
  <c r="O27" i="7"/>
  <c r="O29" i="7"/>
  <c r="O31" i="7"/>
  <c r="O33" i="7"/>
  <c r="O36" i="7"/>
  <c r="P38" i="7"/>
  <c r="P40" i="7"/>
  <c r="P42" i="7"/>
  <c r="P44" i="7"/>
  <c r="Q46" i="7"/>
  <c r="Q48" i="7"/>
  <c r="P56" i="7"/>
  <c r="P67" i="7"/>
  <c r="O75" i="7"/>
  <c r="O81" i="7"/>
  <c r="P93" i="7"/>
  <c r="O19" i="6"/>
  <c r="N26" i="6"/>
  <c r="Q33" i="6"/>
  <c r="Q38" i="6"/>
  <c r="Q40" i="6"/>
  <c r="Q42" i="6"/>
  <c r="N45" i="6"/>
  <c r="O47" i="6"/>
  <c r="P49" i="6"/>
  <c r="O58" i="6"/>
  <c r="O60" i="6"/>
  <c r="P62" i="6"/>
  <c r="P64" i="6"/>
  <c r="Q66" i="6"/>
  <c r="N73" i="6"/>
  <c r="P75" i="6"/>
  <c r="P77" i="6"/>
  <c r="N80" i="6"/>
  <c r="P82" i="6"/>
  <c r="O85" i="6"/>
  <c r="O91" i="6"/>
  <c r="O93" i="6"/>
  <c r="O95" i="6"/>
  <c r="O97" i="6"/>
  <c r="P99" i="6"/>
  <c r="P101" i="6"/>
  <c r="N86" i="7"/>
  <c r="N75" i="7"/>
  <c r="N99" i="7"/>
  <c r="N97" i="7"/>
  <c r="N93" i="7"/>
  <c r="N62" i="7"/>
  <c r="N56" i="7"/>
  <c r="N81" i="7"/>
  <c r="N68" i="7"/>
  <c r="N98" i="7"/>
  <c r="N92" i="7"/>
  <c r="N63" i="7"/>
  <c r="N61" i="7"/>
  <c r="N57" i="7"/>
  <c r="N55" i="7"/>
  <c r="N67" i="7"/>
  <c r="N16" i="7"/>
  <c r="P19" i="7"/>
  <c r="P21" i="7"/>
  <c r="P23" i="7"/>
  <c r="P25" i="7"/>
  <c r="P27" i="7"/>
  <c r="P29" i="7"/>
  <c r="P31" i="7"/>
  <c r="P33" i="7"/>
  <c r="Q36" i="7"/>
  <c r="Q40" i="7"/>
  <c r="Q42" i="7"/>
  <c r="N45" i="7"/>
  <c r="N47" i="7"/>
  <c r="N49" i="7"/>
  <c r="N51" i="7"/>
  <c r="O57" i="7"/>
  <c r="P62" i="7"/>
  <c r="N76" i="7"/>
  <c r="N82" i="7"/>
  <c r="P87" i="7"/>
  <c r="O94" i="7"/>
  <c r="P32" i="8"/>
  <c r="Q89" i="9"/>
  <c r="Q53" i="9"/>
  <c r="Q72" i="9"/>
  <c r="Q70" i="9"/>
  <c r="Q18" i="9"/>
  <c r="Q35" i="9"/>
  <c r="Q90" i="9"/>
  <c r="Q88" i="9"/>
  <c r="Q76" i="9"/>
  <c r="Q54" i="9"/>
  <c r="Q52" i="9"/>
  <c r="Q22" i="9"/>
  <c r="Q71" i="9"/>
  <c r="Q16" i="9"/>
  <c r="Q17" i="9"/>
  <c r="P19" i="6"/>
  <c r="O22" i="6"/>
  <c r="O24" i="6"/>
  <c r="O26" i="6"/>
  <c r="O28" i="6"/>
  <c r="O30" i="6"/>
  <c r="N37" i="6"/>
  <c r="N39" i="6"/>
  <c r="N43" i="6"/>
  <c r="O45" i="6"/>
  <c r="P47" i="6"/>
  <c r="Q49" i="6"/>
  <c r="N56" i="6"/>
  <c r="P58" i="6"/>
  <c r="P60" i="6"/>
  <c r="Q62" i="6"/>
  <c r="Q64" i="6"/>
  <c r="N67" i="6"/>
  <c r="O73" i="6"/>
  <c r="Q75" i="6"/>
  <c r="Q77" i="6"/>
  <c r="Q80" i="6"/>
  <c r="Q82" i="6"/>
  <c r="P85" i="6"/>
  <c r="P91" i="6"/>
  <c r="P93" i="6"/>
  <c r="P95" i="6"/>
  <c r="P97" i="6"/>
  <c r="Q99" i="6"/>
  <c r="Q101" i="6"/>
  <c r="O99" i="7"/>
  <c r="O97" i="7"/>
  <c r="O93" i="7"/>
  <c r="O62" i="7"/>
  <c r="O56" i="7"/>
  <c r="O91" i="7"/>
  <c r="O79" i="7"/>
  <c r="O87" i="7"/>
  <c r="O85" i="7"/>
  <c r="O74" i="7"/>
  <c r="O67" i="7"/>
  <c r="O80" i="7"/>
  <c r="O73" i="7"/>
  <c r="O69" i="7"/>
  <c r="Q16" i="7"/>
  <c r="Q23" i="7"/>
  <c r="Q29" i="7"/>
  <c r="N37" i="7"/>
  <c r="N39" i="7"/>
  <c r="N41" i="7"/>
  <c r="N43" i="7"/>
  <c r="O45" i="7"/>
  <c r="O47" i="7"/>
  <c r="O49" i="7"/>
  <c r="O51" i="7"/>
  <c r="O63" i="7"/>
  <c r="N69" i="7"/>
  <c r="P76" i="7"/>
  <c r="Q82" i="7"/>
  <c r="N89" i="7"/>
  <c r="Q94" i="7"/>
  <c r="O100" i="7"/>
  <c r="P21" i="8"/>
  <c r="Q19" i="6"/>
  <c r="P22" i="6"/>
  <c r="P24" i="6"/>
  <c r="P26" i="6"/>
  <c r="O37" i="6"/>
  <c r="O39" i="6"/>
  <c r="O43" i="6"/>
  <c r="P45" i="6"/>
  <c r="Q47" i="6"/>
  <c r="O50" i="6"/>
  <c r="O56" i="6"/>
  <c r="Q58" i="6"/>
  <c r="Q60" i="6"/>
  <c r="N63" i="6"/>
  <c r="Q85" i="6"/>
  <c r="Q91" i="6"/>
  <c r="Q93" i="6"/>
  <c r="P91" i="7"/>
  <c r="P79" i="7"/>
  <c r="P81" i="7"/>
  <c r="P68" i="7"/>
  <c r="P98" i="7"/>
  <c r="P92" i="7"/>
  <c r="P63" i="7"/>
  <c r="P61" i="7"/>
  <c r="P57" i="7"/>
  <c r="P55" i="7"/>
  <c r="P80" i="7"/>
  <c r="P73" i="7"/>
  <c r="P69" i="7"/>
  <c r="P51" i="7"/>
  <c r="P86" i="7"/>
  <c r="P75" i="7"/>
  <c r="O16" i="7"/>
  <c r="N20" i="7"/>
  <c r="N22" i="7"/>
  <c r="N24" i="7"/>
  <c r="N26" i="7"/>
  <c r="N30" i="7"/>
  <c r="N32" i="7"/>
  <c r="O34" i="7"/>
  <c r="O37" i="7"/>
  <c r="O39" i="7"/>
  <c r="O41" i="7"/>
  <c r="O43" i="7"/>
  <c r="P45" i="7"/>
  <c r="P47" i="7"/>
  <c r="P49" i="7"/>
  <c r="P58" i="7"/>
  <c r="N64" i="7"/>
  <c r="P77" i="7"/>
  <c r="O83" i="7"/>
  <c r="P90" i="7"/>
  <c r="P95" i="7"/>
  <c r="Q100" i="7"/>
  <c r="N15" i="8"/>
  <c r="P18" i="8"/>
  <c r="Q19" i="8"/>
  <c r="Q21" i="8"/>
  <c r="Q25" i="8"/>
  <c r="O28" i="8"/>
  <c r="P30" i="8"/>
  <c r="N33" i="8"/>
  <c r="P36" i="8"/>
  <c r="P40" i="8"/>
  <c r="P42" i="8"/>
  <c r="N50" i="8"/>
  <c r="O52" i="8"/>
  <c r="P54" i="8"/>
  <c r="P58" i="8"/>
  <c r="P60" i="8"/>
  <c r="N67" i="8"/>
  <c r="O69" i="8"/>
  <c r="O73" i="8"/>
  <c r="P77" i="8"/>
  <c r="N80" i="8"/>
  <c r="N82" i="8"/>
  <c r="N84" i="8"/>
  <c r="O86" i="8"/>
  <c r="P88" i="8"/>
  <c r="N92" i="8"/>
  <c r="N94" i="8"/>
  <c r="N96" i="8"/>
  <c r="Q98" i="8"/>
  <c r="O101" i="8"/>
  <c r="N16" i="9"/>
  <c r="N20" i="9"/>
  <c r="O22" i="9"/>
  <c r="N31" i="9"/>
  <c r="N33" i="9"/>
  <c r="N35" i="9"/>
  <c r="N37" i="9"/>
  <c r="O39" i="9"/>
  <c r="O50" i="9"/>
  <c r="O52" i="9"/>
  <c r="O54" i="9"/>
  <c r="O56" i="9"/>
  <c r="O67" i="9"/>
  <c r="P69" i="9"/>
  <c r="P71" i="9"/>
  <c r="P73" i="9"/>
  <c r="Q75" i="9"/>
  <c r="O86" i="9"/>
  <c r="O88" i="9"/>
  <c r="O90" i="9"/>
  <c r="O92" i="9"/>
  <c r="N13" i="8"/>
  <c r="Q14" i="8"/>
  <c r="O18" i="8"/>
  <c r="N20" i="8"/>
  <c r="N22" i="8"/>
  <c r="N24" i="8"/>
  <c r="N26" i="8"/>
  <c r="P28" i="8"/>
  <c r="O33" i="8"/>
  <c r="Q38" i="8"/>
  <c r="Q45" i="8"/>
  <c r="N48" i="8"/>
  <c r="O50" i="8"/>
  <c r="P52" i="8"/>
  <c r="Q56" i="8"/>
  <c r="N65" i="8"/>
  <c r="O67" i="8"/>
  <c r="Q75" i="8"/>
  <c r="O80" i="8"/>
  <c r="O82" i="8"/>
  <c r="O84" i="8"/>
  <c r="O92" i="8"/>
  <c r="O94" i="8"/>
  <c r="O96" i="8"/>
  <c r="N99" i="8"/>
  <c r="P17" i="9"/>
  <c r="O20" i="9"/>
  <c r="P22" i="9"/>
  <c r="O31" i="9"/>
  <c r="O33" i="9"/>
  <c r="O35" i="9"/>
  <c r="O37" i="9"/>
  <c r="P39" i="9"/>
  <c r="P50" i="9"/>
  <c r="P52" i="9"/>
  <c r="P54" i="9"/>
  <c r="P56" i="9"/>
  <c r="P67" i="9"/>
  <c r="Q69" i="9"/>
  <c r="N74" i="9"/>
  <c r="P76" i="9"/>
  <c r="P86" i="9"/>
  <c r="P88" i="9"/>
  <c r="P90" i="9"/>
  <c r="P92" i="9"/>
  <c r="O22" i="8"/>
  <c r="O24" i="8"/>
  <c r="N43" i="8"/>
  <c r="N46" i="8"/>
  <c r="O48" i="8"/>
  <c r="N55" i="8"/>
  <c r="N57" i="8"/>
  <c r="N59" i="8"/>
  <c r="O61" i="8"/>
  <c r="O65" i="8"/>
  <c r="Q69" i="8"/>
  <c r="N74" i="8"/>
  <c r="N76" i="8"/>
  <c r="N78" i="8"/>
  <c r="P82" i="8"/>
  <c r="P84" i="8"/>
  <c r="Q86" i="8"/>
  <c r="P94" i="8"/>
  <c r="P96" i="8"/>
  <c r="Q99" i="8"/>
  <c r="N102" i="8"/>
  <c r="P16" i="9"/>
  <c r="O17" i="9"/>
  <c r="P20" i="9"/>
  <c r="P31" i="9"/>
  <c r="P33" i="9"/>
  <c r="P35" i="9"/>
  <c r="Q37" i="9"/>
  <c r="Q39" i="9"/>
  <c r="Q50" i="9"/>
  <c r="Q56" i="9"/>
  <c r="N68" i="9"/>
  <c r="N70" i="9"/>
  <c r="N72" i="9"/>
  <c r="O74" i="9"/>
  <c r="Q86" i="9"/>
  <c r="Q92" i="9"/>
  <c r="O14" i="8"/>
  <c r="P22" i="8"/>
  <c r="P24" i="8"/>
  <c r="N29" i="8"/>
  <c r="O31" i="8"/>
  <c r="Q33" i="8"/>
  <c r="O37" i="8"/>
  <c r="O39" i="8"/>
  <c r="O41" i="8"/>
  <c r="O43" i="8"/>
  <c r="O46" i="8"/>
  <c r="P48" i="8"/>
  <c r="Q50" i="8"/>
  <c r="N53" i="8"/>
  <c r="O55" i="8"/>
  <c r="O57" i="8"/>
  <c r="O59" i="8"/>
  <c r="P65" i="8"/>
  <c r="N68" i="8"/>
  <c r="O70" i="8"/>
  <c r="O74" i="8"/>
  <c r="O76" i="8"/>
  <c r="O78" i="8"/>
  <c r="Q80" i="8"/>
  <c r="N85" i="8"/>
  <c r="N87" i="8"/>
  <c r="N90" i="8"/>
  <c r="Q92" i="8"/>
  <c r="N100" i="8"/>
  <c r="O102" i="8"/>
  <c r="O16" i="9"/>
  <c r="N17" i="9"/>
  <c r="Q20" i="9"/>
  <c r="N23" i="9"/>
  <c r="Q31" i="9"/>
  <c r="Q33" i="9"/>
  <c r="N38" i="9"/>
  <c r="N49" i="9"/>
  <c r="N51" i="9"/>
  <c r="N53" i="9"/>
  <c r="N55" i="9"/>
  <c r="N57" i="9"/>
  <c r="O68" i="9"/>
  <c r="O70" i="9"/>
  <c r="O72" i="9"/>
  <c r="P74" i="9"/>
  <c r="N85" i="9"/>
  <c r="N87" i="9"/>
  <c r="N89" i="9"/>
  <c r="N91" i="9"/>
  <c r="N93" i="9"/>
  <c r="Q20" i="8"/>
  <c r="Q26" i="8"/>
  <c r="O29" i="8"/>
  <c r="Q31" i="8"/>
  <c r="P34" i="8"/>
  <c r="P41" i="8"/>
  <c r="P46" i="8"/>
  <c r="N49" i="8"/>
  <c r="N51" i="8"/>
  <c r="P53" i="8"/>
  <c r="P59" i="8"/>
  <c r="Q61" i="8"/>
  <c r="N66" i="8"/>
  <c r="O68" i="8"/>
  <c r="P76" i="8"/>
  <c r="P78" i="8"/>
  <c r="N81" i="8"/>
  <c r="N83" i="8"/>
  <c r="O85" i="8"/>
  <c r="O87" i="8"/>
  <c r="N93" i="8"/>
  <c r="N95" i="8"/>
  <c r="O97" i="8"/>
  <c r="O100" i="8"/>
  <c r="P102" i="8"/>
  <c r="P14" i="9"/>
  <c r="N19" i="9"/>
  <c r="N21" i="9"/>
  <c r="O23" i="9"/>
  <c r="N32" i="9"/>
  <c r="N34" i="9"/>
  <c r="N36" i="9"/>
  <c r="O38" i="9"/>
  <c r="O49" i="9"/>
  <c r="O51" i="9"/>
  <c r="O53" i="9"/>
  <c r="O55" i="9"/>
  <c r="O57" i="9"/>
  <c r="P68" i="9"/>
  <c r="P70" i="9"/>
  <c r="P72" i="9"/>
  <c r="Q74" i="9"/>
  <c r="O85" i="9"/>
  <c r="O87" i="9"/>
  <c r="O89" i="9"/>
  <c r="O91" i="9"/>
  <c r="O93" i="9"/>
  <c r="Q15" i="8"/>
  <c r="N19" i="8"/>
  <c r="N21" i="8"/>
  <c r="N23" i="8"/>
  <c r="N25" i="8"/>
  <c r="O27" i="8"/>
  <c r="P29" i="8"/>
  <c r="N32" i="8"/>
  <c r="N35" i="8"/>
  <c r="Q37" i="8"/>
  <c r="Q39" i="8"/>
  <c r="N44" i="8"/>
  <c r="O49" i="8"/>
  <c r="O51" i="8"/>
  <c r="Q55" i="8"/>
  <c r="Q57" i="8"/>
  <c r="N64" i="8"/>
  <c r="O66" i="8"/>
  <c r="Q74" i="8"/>
  <c r="N79" i="8"/>
  <c r="O81" i="8"/>
  <c r="O83" i="8"/>
  <c r="N91" i="8"/>
  <c r="O93" i="8"/>
  <c r="O95" i="8"/>
  <c r="Q97" i="8"/>
  <c r="P100" i="8"/>
  <c r="Q14" i="9"/>
  <c r="P18" i="9"/>
  <c r="O19" i="9"/>
  <c r="O21" i="9"/>
  <c r="P23" i="9"/>
  <c r="O32" i="9"/>
  <c r="O34" i="9"/>
  <c r="O36" i="9"/>
  <c r="P38" i="9"/>
  <c r="P49" i="9"/>
  <c r="P51" i="9"/>
  <c r="P53" i="9"/>
  <c r="P55" i="9"/>
  <c r="P57" i="9"/>
  <c r="Q68" i="9"/>
  <c r="N75" i="9"/>
  <c r="P85" i="9"/>
  <c r="P87" i="9"/>
  <c r="P89" i="9"/>
  <c r="P91" i="9"/>
  <c r="P93" i="9"/>
  <c r="P16" i="8"/>
  <c r="O19" i="8"/>
  <c r="O21" i="8"/>
  <c r="O23" i="8"/>
  <c r="O25" i="8"/>
  <c r="N30" i="8"/>
  <c r="O32" i="8"/>
  <c r="P35" i="8"/>
  <c r="N38" i="8"/>
  <c r="N40" i="8"/>
  <c r="N42" i="8"/>
  <c r="O44" i="8"/>
  <c r="N47" i="8"/>
  <c r="N54" i="8"/>
  <c r="N56" i="8"/>
  <c r="N58" i="8"/>
  <c r="N60" i="8"/>
  <c r="O64" i="8"/>
  <c r="P66" i="8"/>
  <c r="Q68" i="8"/>
  <c r="N75" i="8"/>
  <c r="O79" i="8"/>
  <c r="P83" i="8"/>
  <c r="Q85" i="8"/>
  <c r="P15" i="9"/>
  <c r="O18" i="9"/>
  <c r="P19" i="9"/>
  <c r="P21" i="9"/>
  <c r="P34" i="9"/>
  <c r="Q38" i="9"/>
  <c r="Q49" i="9"/>
  <c r="Q51" i="9"/>
  <c r="Q55" i="9"/>
  <c r="Q57" i="9"/>
  <c r="N69" i="9"/>
  <c r="Q85" i="9"/>
  <c r="Q87" i="9"/>
  <c r="Q91" i="9"/>
  <c r="Q31" i="3"/>
  <c r="Q32" i="3"/>
  <c r="Q33" i="3"/>
  <c r="Q34" i="3"/>
  <c r="Q35" i="3"/>
  <c r="Q36" i="3"/>
  <c r="Q37" i="3"/>
  <c r="Q38" i="3"/>
  <c r="Q39" i="3"/>
  <c r="Q40" i="3"/>
  <c r="Q41" i="3"/>
  <c r="Q42" i="3"/>
  <c r="O49" i="3"/>
  <c r="O50" i="3"/>
  <c r="O51" i="3"/>
  <c r="O52" i="3"/>
  <c r="O53" i="3"/>
  <c r="O54" i="3"/>
  <c r="O55" i="3"/>
  <c r="N56" i="3"/>
  <c r="N57" i="3"/>
  <c r="O58" i="3"/>
  <c r="O59" i="3"/>
  <c r="O60" i="3"/>
  <c r="N68" i="3"/>
  <c r="N69" i="3"/>
  <c r="N70" i="3"/>
  <c r="N71" i="3"/>
  <c r="N72" i="3"/>
  <c r="N73" i="3"/>
  <c r="O74" i="3"/>
  <c r="O75" i="3"/>
  <c r="O76" i="3"/>
  <c r="O77" i="3"/>
  <c r="O78" i="3"/>
  <c r="Q85" i="3"/>
  <c r="Q86" i="3"/>
  <c r="Q87" i="3"/>
  <c r="Q88" i="3"/>
  <c r="Q89" i="3"/>
  <c r="Q90" i="3"/>
  <c r="Q91" i="3"/>
  <c r="Q92" i="3"/>
  <c r="Q93" i="3"/>
  <c r="Q94" i="3"/>
  <c r="Q95" i="3"/>
  <c r="Q96" i="3"/>
  <c r="O18" i="3"/>
  <c r="P19" i="3"/>
  <c r="P24" i="3"/>
  <c r="Q15" i="3"/>
  <c r="Q13" i="3"/>
  <c r="O16" i="3"/>
  <c r="N18" i="3"/>
  <c r="N17" i="3"/>
  <c r="Q19" i="3"/>
  <c r="Q20" i="3"/>
  <c r="Q21" i="3"/>
  <c r="Q22" i="3"/>
  <c r="Q23" i="3"/>
  <c r="Q24" i="3"/>
  <c r="N31" i="3"/>
  <c r="N32" i="3"/>
  <c r="N33" i="3"/>
  <c r="N34" i="3"/>
  <c r="N35" i="3"/>
  <c r="N36" i="3"/>
  <c r="N37" i="3"/>
  <c r="N38" i="3"/>
  <c r="N39" i="3"/>
  <c r="N40" i="3"/>
  <c r="N41" i="3"/>
  <c r="N42" i="3"/>
  <c r="P49" i="3"/>
  <c r="P50" i="3"/>
  <c r="P51" i="3"/>
  <c r="P52" i="3"/>
  <c r="P53" i="3"/>
  <c r="P54" i="3"/>
  <c r="P55" i="3"/>
  <c r="O56" i="3"/>
  <c r="O57" i="3"/>
  <c r="P58" i="3"/>
  <c r="P59" i="3"/>
  <c r="P60" i="3"/>
  <c r="N67" i="3"/>
  <c r="O68" i="3"/>
  <c r="O69" i="3"/>
  <c r="O70" i="3"/>
  <c r="O71" i="3"/>
  <c r="O72" i="3"/>
  <c r="O73" i="3"/>
  <c r="P74" i="3"/>
  <c r="P75" i="3"/>
  <c r="P76" i="3"/>
  <c r="P77" i="3"/>
  <c r="P78" i="3"/>
  <c r="N85" i="3"/>
  <c r="N86" i="3"/>
  <c r="N87" i="3"/>
  <c r="N88" i="3"/>
  <c r="N89" i="3"/>
  <c r="N90" i="3"/>
  <c r="N91" i="3"/>
  <c r="N92" i="3"/>
  <c r="N93" i="3"/>
  <c r="N94" i="3"/>
  <c r="N95" i="3"/>
  <c r="N96" i="3"/>
  <c r="O19" i="3"/>
  <c r="O20" i="3"/>
  <c r="O21" i="3"/>
  <c r="O22" i="3"/>
  <c r="O23" i="3"/>
  <c r="O24" i="3"/>
  <c r="P16" i="3"/>
  <c r="O17" i="3"/>
  <c r="P20" i="3"/>
  <c r="P21" i="3"/>
  <c r="P22" i="3"/>
  <c r="P23" i="3"/>
  <c r="N14" i="3"/>
  <c r="N16" i="3"/>
  <c r="Q18" i="3"/>
  <c r="Q17" i="3"/>
  <c r="N19" i="3"/>
  <c r="N20" i="3"/>
  <c r="N22" i="3"/>
  <c r="N23" i="3"/>
  <c r="O31" i="3"/>
  <c r="O32" i="3"/>
  <c r="O33" i="3"/>
  <c r="O34" i="3"/>
  <c r="O35" i="3"/>
  <c r="O36" i="3"/>
  <c r="O37" i="3"/>
  <c r="O38" i="3"/>
  <c r="O39" i="3"/>
  <c r="O40" i="3"/>
  <c r="O41" i="3"/>
  <c r="O42" i="3"/>
  <c r="Q49" i="3"/>
  <c r="Q50" i="3"/>
  <c r="Q51" i="3"/>
  <c r="Q52" i="3"/>
  <c r="Q53" i="3"/>
  <c r="Q54" i="3"/>
  <c r="Q55" i="3"/>
  <c r="P56" i="3"/>
  <c r="P57" i="3"/>
  <c r="Q58" i="3"/>
  <c r="Q59" i="3"/>
  <c r="Q60" i="3"/>
  <c r="O67" i="3"/>
  <c r="P68" i="3"/>
  <c r="P69" i="3"/>
  <c r="P70" i="3"/>
  <c r="P71" i="3"/>
  <c r="Q74" i="3"/>
  <c r="Q76" i="3"/>
  <c r="Q77" i="3"/>
  <c r="O85" i="3"/>
  <c r="O86" i="3"/>
  <c r="O87" i="3"/>
  <c r="O88" i="3"/>
  <c r="O89" i="3"/>
  <c r="O90" i="3"/>
  <c r="O91" i="3"/>
  <c r="O92" i="3"/>
  <c r="O94" i="3"/>
  <c r="O95" i="3"/>
  <c r="P13" i="9"/>
  <c r="N15" i="9"/>
  <c r="Q13" i="9"/>
  <c r="O14" i="9"/>
  <c r="O15" i="9"/>
  <c r="O13" i="9"/>
  <c r="N13" i="9"/>
  <c r="O13" i="7"/>
  <c r="Q14" i="7"/>
  <c r="Q15" i="7"/>
  <c r="P13" i="7"/>
  <c r="N14" i="7"/>
  <c r="N15" i="7"/>
  <c r="Q13" i="7"/>
  <c r="O13" i="6"/>
  <c r="N15" i="6"/>
  <c r="O14" i="6"/>
  <c r="O15" i="6"/>
  <c r="Q15" i="5"/>
  <c r="Q14" i="5"/>
  <c r="P14" i="5"/>
  <c r="P15" i="5"/>
  <c r="O13" i="5"/>
  <c r="P13" i="5"/>
  <c r="N14" i="5"/>
  <c r="N15" i="5"/>
  <c r="P13" i="3"/>
  <c r="O14" i="3"/>
  <c r="O15" i="3"/>
  <c r="O13" i="3"/>
  <c r="P14" i="3"/>
  <c r="P15" i="3"/>
  <c r="Q63" i="2"/>
  <c r="Q62" i="2"/>
  <c r="Q43" i="2"/>
  <c r="Q61" i="2"/>
  <c r="Q45" i="2"/>
  <c r="Q44" i="2"/>
  <c r="N61" i="2"/>
  <c r="N45" i="2"/>
  <c r="N44" i="2"/>
  <c r="N48" i="2"/>
  <c r="N47" i="2"/>
  <c r="N46" i="2"/>
  <c r="N13" i="2"/>
  <c r="R18" i="2" s="1"/>
  <c r="U18" i="2" s="1"/>
  <c r="P44" i="2"/>
  <c r="P48" i="2"/>
  <c r="N63" i="2"/>
  <c r="O61" i="2"/>
  <c r="O45" i="2"/>
  <c r="O44" i="2"/>
  <c r="O63" i="2"/>
  <c r="O62" i="2"/>
  <c r="O43" i="2"/>
  <c r="O48" i="2"/>
  <c r="O47" i="2"/>
  <c r="O46" i="2"/>
  <c r="O66" i="2"/>
  <c r="O65" i="2"/>
  <c r="O64" i="2"/>
  <c r="Q66" i="2"/>
  <c r="Q65" i="2"/>
  <c r="Q64" i="2"/>
  <c r="Q48" i="2"/>
  <c r="Q47" i="2"/>
  <c r="Q46" i="2"/>
  <c r="P63" i="2"/>
  <c r="P62" i="2"/>
  <c r="P43" i="2"/>
  <c r="P66" i="2"/>
  <c r="P65" i="2"/>
  <c r="P64" i="2"/>
  <c r="P46" i="2"/>
  <c r="P61" i="2"/>
  <c r="S18" i="1" l="1"/>
  <c r="U30" i="1"/>
  <c r="T30" i="8"/>
  <c r="S96" i="2"/>
  <c r="V96" i="2" s="1"/>
  <c r="S102" i="5"/>
  <c r="V102" i="5" s="1"/>
  <c r="S96" i="5"/>
  <c r="V96" i="5" s="1"/>
  <c r="R84" i="6"/>
  <c r="U84" i="6" s="1"/>
  <c r="R36" i="6"/>
  <c r="U36" i="6" s="1"/>
  <c r="S72" i="7"/>
  <c r="V72" i="7" s="1"/>
  <c r="R42" i="7"/>
  <c r="U42" i="7" s="1"/>
  <c r="R90" i="7"/>
  <c r="U90" i="7" s="1"/>
  <c r="S36" i="6"/>
  <c r="V36" i="6" s="1"/>
  <c r="S96" i="6"/>
  <c r="V96" i="6" s="1"/>
  <c r="R90" i="6"/>
  <c r="U90" i="6" s="1"/>
  <c r="R102" i="6"/>
  <c r="U102" i="6" s="1"/>
  <c r="S54" i="6"/>
  <c r="V54" i="6" s="1"/>
  <c r="S72" i="6"/>
  <c r="V72" i="6" s="1"/>
  <c r="R24" i="6"/>
  <c r="U24" i="6" s="1"/>
  <c r="R54" i="5"/>
  <c r="U54" i="5" s="1"/>
  <c r="S102" i="4"/>
  <c r="V102" i="4" s="1"/>
  <c r="R96" i="4"/>
  <c r="U96" i="4" s="1"/>
  <c r="S72" i="4"/>
  <c r="V72" i="4" s="1"/>
  <c r="R48" i="4"/>
  <c r="U48" i="4" s="1"/>
  <c r="T66" i="8"/>
  <c r="S30" i="4"/>
  <c r="V30" i="4" s="1"/>
  <c r="S24" i="2"/>
  <c r="V24" i="2" s="1"/>
  <c r="R18" i="9"/>
  <c r="R24" i="5"/>
  <c r="U24" i="5" s="1"/>
  <c r="T30" i="4"/>
  <c r="Y30" i="4" s="1"/>
  <c r="R18" i="4"/>
  <c r="U18" i="4" s="1"/>
  <c r="R30" i="5"/>
  <c r="U30" i="5" s="1"/>
  <c r="R54" i="7"/>
  <c r="U54" i="7" s="1"/>
  <c r="R96" i="7"/>
  <c r="U96" i="7" s="1"/>
  <c r="R30" i="7"/>
  <c r="U30" i="7" s="1"/>
  <c r="T102" i="8"/>
  <c r="R18" i="7"/>
  <c r="S66" i="6"/>
  <c r="V66" i="6" s="1"/>
  <c r="S48" i="4"/>
  <c r="V48" i="4" s="1"/>
  <c r="R24" i="4"/>
  <c r="U24" i="4" s="1"/>
  <c r="R18" i="5"/>
  <c r="T48" i="8"/>
  <c r="S78" i="7"/>
  <c r="V78" i="7" s="1"/>
  <c r="S78" i="6"/>
  <c r="V78" i="6" s="1"/>
  <c r="T48" i="4"/>
  <c r="Y48" i="4" s="1"/>
  <c r="S42" i="7"/>
  <c r="V42" i="7" s="1"/>
  <c r="R36" i="7"/>
  <c r="U36" i="7" s="1"/>
  <c r="S72" i="3"/>
  <c r="V72" i="3" s="1"/>
  <c r="R36" i="4"/>
  <c r="U36" i="4" s="1"/>
  <c r="S96" i="4"/>
  <c r="V96" i="4" s="1"/>
  <c r="R30" i="8"/>
  <c r="U30" i="8" s="1"/>
  <c r="R18" i="8"/>
  <c r="R102" i="4"/>
  <c r="U102" i="4" s="1"/>
  <c r="S72" i="5"/>
  <c r="V72" i="5" s="1"/>
  <c r="R84" i="4"/>
  <c r="U84" i="4" s="1"/>
  <c r="R54" i="4"/>
  <c r="U54" i="4" s="1"/>
  <c r="R36" i="5"/>
  <c r="U36" i="5" s="1"/>
  <c r="R90" i="4"/>
  <c r="U90" i="4" s="1"/>
  <c r="R24" i="8"/>
  <c r="U24" i="8" s="1"/>
  <c r="T84" i="8"/>
  <c r="R18" i="6"/>
  <c r="R24" i="9"/>
  <c r="U24" i="9" s="1"/>
  <c r="R24" i="7"/>
  <c r="U24" i="7" s="1"/>
  <c r="R30" i="6"/>
  <c r="R96" i="2"/>
  <c r="U96" i="2" s="1"/>
  <c r="V18" i="1"/>
  <c r="T18" i="1"/>
  <c r="W18" i="1" s="1"/>
  <c r="S36" i="4"/>
  <c r="V36" i="4" s="1"/>
  <c r="R72" i="4"/>
  <c r="U72" i="4" s="1"/>
  <c r="S60" i="3"/>
  <c r="V60" i="3" s="1"/>
  <c r="T84" i="6"/>
  <c r="T84" i="7"/>
  <c r="T66" i="6"/>
  <c r="T84" i="5"/>
  <c r="R78" i="4"/>
  <c r="U78" i="4" s="1"/>
  <c r="S78" i="4"/>
  <c r="V78" i="4" s="1"/>
  <c r="R60" i="5"/>
  <c r="U60" i="5" s="1"/>
  <c r="S60" i="5"/>
  <c r="V60" i="5" s="1"/>
  <c r="R72" i="5"/>
  <c r="U72" i="5" s="1"/>
  <c r="T66" i="4"/>
  <c r="T42" i="1"/>
  <c r="W42" i="1" s="1"/>
  <c r="S42" i="1"/>
  <c r="V42" i="1" s="1"/>
  <c r="S42" i="2"/>
  <c r="V42" i="2" s="1"/>
  <c r="R42" i="2"/>
  <c r="U42" i="2" s="1"/>
  <c r="S90" i="3"/>
  <c r="V90" i="3" s="1"/>
  <c r="R72" i="3"/>
  <c r="U72" i="3" s="1"/>
  <c r="R36" i="3"/>
  <c r="U36" i="3" s="1"/>
  <c r="T66" i="3"/>
  <c r="S48" i="6"/>
  <c r="V48" i="6" s="1"/>
  <c r="T66" i="7"/>
  <c r="R60" i="7"/>
  <c r="U60" i="7" s="1"/>
  <c r="R60" i="6"/>
  <c r="U60" i="6" s="1"/>
  <c r="S60" i="6"/>
  <c r="V60" i="6" s="1"/>
  <c r="S84" i="5"/>
  <c r="V84" i="5" s="1"/>
  <c r="R84" i="5"/>
  <c r="U84" i="5" s="1"/>
  <c r="T30" i="5"/>
  <c r="R42" i="5"/>
  <c r="U42" i="5" s="1"/>
  <c r="S42" i="5"/>
  <c r="V42" i="5" s="1"/>
  <c r="S60" i="2"/>
  <c r="V60" i="2" s="1"/>
  <c r="R60" i="2"/>
  <c r="U60" i="2" s="1"/>
  <c r="T102" i="1"/>
  <c r="W102" i="1" s="1"/>
  <c r="S102" i="1"/>
  <c r="V102" i="1" s="1"/>
  <c r="S66" i="4"/>
  <c r="V66" i="4" s="1"/>
  <c r="T54" i="1"/>
  <c r="W54" i="1" s="1"/>
  <c r="S54" i="1"/>
  <c r="V54" i="1" s="1"/>
  <c r="U66" i="1"/>
  <c r="T84" i="1"/>
  <c r="W84" i="1" s="1"/>
  <c r="S84" i="1"/>
  <c r="V84" i="1" s="1"/>
  <c r="T30" i="3"/>
  <c r="Y30" i="3" s="1"/>
  <c r="S54" i="4"/>
  <c r="V54" i="4" s="1"/>
  <c r="S36" i="5"/>
  <c r="V36" i="5" s="1"/>
  <c r="R72" i="6"/>
  <c r="U72" i="6" s="1"/>
  <c r="S54" i="7"/>
  <c r="V54" i="7" s="1"/>
  <c r="S90" i="7"/>
  <c r="V90" i="7" s="1"/>
  <c r="R42" i="6"/>
  <c r="U42" i="6" s="1"/>
  <c r="S42" i="6"/>
  <c r="V42" i="6" s="1"/>
  <c r="S66" i="7"/>
  <c r="V66" i="7" s="1"/>
  <c r="R66" i="7"/>
  <c r="U66" i="7" s="1"/>
  <c r="R78" i="6"/>
  <c r="U78" i="6" s="1"/>
  <c r="S102" i="6"/>
  <c r="V102" i="6" s="1"/>
  <c r="S36" i="7"/>
  <c r="V36" i="7" s="1"/>
  <c r="T48" i="7"/>
  <c r="U18" i="6"/>
  <c r="S18" i="6"/>
  <c r="V18" i="6" s="1"/>
  <c r="S60" i="7"/>
  <c r="V60" i="7" s="1"/>
  <c r="T102" i="5"/>
  <c r="S84" i="4"/>
  <c r="V84" i="4" s="1"/>
  <c r="T48" i="5"/>
  <c r="T36" i="1"/>
  <c r="W36" i="1" s="1"/>
  <c r="S36" i="1"/>
  <c r="V36" i="1" s="1"/>
  <c r="U48" i="1"/>
  <c r="T72" i="1"/>
  <c r="W72" i="1" s="1"/>
  <c r="U84" i="1"/>
  <c r="S72" i="1"/>
  <c r="V72" i="1" s="1"/>
  <c r="T78" i="1"/>
  <c r="W78" i="1" s="1"/>
  <c r="S78" i="1"/>
  <c r="V78" i="1" s="1"/>
  <c r="R24" i="2"/>
  <c r="U24" i="2" s="1"/>
  <c r="R102" i="5"/>
  <c r="U102" i="5" s="1"/>
  <c r="T30" i="2"/>
  <c r="R66" i="4"/>
  <c r="U66" i="4" s="1"/>
  <c r="R102" i="7"/>
  <c r="U102" i="7" s="1"/>
  <c r="S102" i="7"/>
  <c r="V102" i="7" s="1"/>
  <c r="T84" i="4"/>
  <c r="R30" i="4"/>
  <c r="U30" i="4" s="1"/>
  <c r="S43" i="2"/>
  <c r="R43" i="2"/>
  <c r="S72" i="2"/>
  <c r="V72" i="2" s="1"/>
  <c r="R72" i="2"/>
  <c r="U72" i="2" s="1"/>
  <c r="T84" i="2"/>
  <c r="T96" i="1"/>
  <c r="W96" i="1" s="1"/>
  <c r="S96" i="1"/>
  <c r="V96" i="1" s="1"/>
  <c r="S61" i="2"/>
  <c r="R61" i="2"/>
  <c r="R96" i="6"/>
  <c r="U96" i="6" s="1"/>
  <c r="T48" i="6"/>
  <c r="T102" i="7"/>
  <c r="S48" i="5"/>
  <c r="V48" i="5" s="1"/>
  <c r="T102" i="4"/>
  <c r="S54" i="5"/>
  <c r="V54" i="5" s="1"/>
  <c r="R96" i="5"/>
  <c r="U96" i="5" s="1"/>
  <c r="R60" i="4"/>
  <c r="U60" i="4" s="1"/>
  <c r="S60" i="4"/>
  <c r="V60" i="4" s="1"/>
  <c r="S90" i="4"/>
  <c r="V90" i="4" s="1"/>
  <c r="T48" i="1"/>
  <c r="W48" i="1" s="1"/>
  <c r="S48" i="1"/>
  <c r="V48" i="1" s="1"/>
  <c r="S90" i="6"/>
  <c r="V90" i="6" s="1"/>
  <c r="T30" i="7"/>
  <c r="R54" i="3"/>
  <c r="U54" i="3" s="1"/>
  <c r="R48" i="6"/>
  <c r="U48" i="6" s="1"/>
  <c r="R72" i="7"/>
  <c r="U72" i="7" s="1"/>
  <c r="R54" i="6"/>
  <c r="U54" i="6" s="1"/>
  <c r="T102" i="6"/>
  <c r="S30" i="7"/>
  <c r="V30" i="7" s="1"/>
  <c r="R66" i="6"/>
  <c r="U66" i="6" s="1"/>
  <c r="R84" i="7"/>
  <c r="U84" i="7" s="1"/>
  <c r="S84" i="7"/>
  <c r="V84" i="7" s="1"/>
  <c r="S66" i="5"/>
  <c r="V66" i="5" s="1"/>
  <c r="S96" i="7"/>
  <c r="V96" i="7" s="1"/>
  <c r="T66" i="5"/>
  <c r="R66" i="5"/>
  <c r="U66" i="5" s="1"/>
  <c r="T102" i="2"/>
  <c r="S90" i="2"/>
  <c r="V90" i="2" s="1"/>
  <c r="R90" i="2"/>
  <c r="U90" i="2" s="1"/>
  <c r="R36" i="2"/>
  <c r="U36" i="2" s="1"/>
  <c r="T48" i="2"/>
  <c r="S36" i="2"/>
  <c r="V36" i="2" s="1"/>
  <c r="T30" i="1"/>
  <c r="W30" i="1" s="1"/>
  <c r="S30" i="1"/>
  <c r="V30" i="1" s="1"/>
  <c r="S66" i="1"/>
  <c r="V66" i="1" s="1"/>
  <c r="T66" i="1"/>
  <c r="W66" i="1" s="1"/>
  <c r="S18" i="4"/>
  <c r="V18" i="4" s="1"/>
  <c r="S90" i="5"/>
  <c r="V90" i="5" s="1"/>
  <c r="R90" i="5"/>
  <c r="U90" i="5" s="1"/>
  <c r="R60" i="3"/>
  <c r="U60" i="3" s="1"/>
  <c r="S48" i="7"/>
  <c r="V48" i="7" s="1"/>
  <c r="R48" i="7"/>
  <c r="U48" i="7" s="1"/>
  <c r="S84" i="6"/>
  <c r="V84" i="6" s="1"/>
  <c r="R78" i="7"/>
  <c r="U78" i="7" s="1"/>
  <c r="R42" i="4"/>
  <c r="U42" i="4" s="1"/>
  <c r="S42" i="4"/>
  <c r="V42" i="4" s="1"/>
  <c r="S78" i="5"/>
  <c r="V78" i="5" s="1"/>
  <c r="R78" i="5"/>
  <c r="U78" i="5" s="1"/>
  <c r="R48" i="5"/>
  <c r="U48" i="5" s="1"/>
  <c r="S24" i="1"/>
  <c r="V24" i="1" s="1"/>
  <c r="T24" i="1"/>
  <c r="W24" i="1" s="1"/>
  <c r="T60" i="1"/>
  <c r="W60" i="1" s="1"/>
  <c r="S60" i="1"/>
  <c r="V60" i="1" s="1"/>
  <c r="S54" i="2"/>
  <c r="V54" i="2" s="1"/>
  <c r="R54" i="2"/>
  <c r="U54" i="2" s="1"/>
  <c r="T66" i="2"/>
  <c r="R78" i="2"/>
  <c r="U78" i="2" s="1"/>
  <c r="S78" i="2"/>
  <c r="V78" i="2" s="1"/>
  <c r="U102" i="1"/>
  <c r="T90" i="1"/>
  <c r="W90" i="1" s="1"/>
  <c r="S90" i="1"/>
  <c r="V90" i="1" s="1"/>
  <c r="R24" i="3"/>
  <c r="U24" i="3" s="1"/>
  <c r="S24" i="3"/>
  <c r="V24" i="3" s="1"/>
  <c r="S96" i="3"/>
  <c r="V96" i="3" s="1"/>
  <c r="R78" i="3"/>
  <c r="U78" i="3" s="1"/>
  <c r="S42" i="3"/>
  <c r="V42" i="3" s="1"/>
  <c r="S36" i="3"/>
  <c r="V36" i="3" s="1"/>
  <c r="R96" i="3"/>
  <c r="U96" i="3" s="1"/>
  <c r="S78" i="3"/>
  <c r="V78" i="3" s="1"/>
  <c r="R42" i="3"/>
  <c r="U42" i="3" s="1"/>
  <c r="R90" i="3"/>
  <c r="U90" i="3" s="1"/>
  <c r="S54" i="3"/>
  <c r="V54" i="3" s="1"/>
  <c r="T102" i="3"/>
  <c r="T84" i="3"/>
  <c r="T48" i="3"/>
  <c r="S48" i="9"/>
  <c r="V48" i="9" s="1"/>
  <c r="R36" i="9"/>
  <c r="U36" i="9" s="1"/>
  <c r="S36" i="9"/>
  <c r="V36" i="9" s="1"/>
  <c r="T48" i="9"/>
  <c r="T84" i="9"/>
  <c r="S72" i="9"/>
  <c r="V72" i="9" s="1"/>
  <c r="R72" i="9"/>
  <c r="U72" i="9" s="1"/>
  <c r="S90" i="9"/>
  <c r="V90" i="9" s="1"/>
  <c r="T102" i="9"/>
  <c r="R90" i="9"/>
  <c r="U90" i="9" s="1"/>
  <c r="U18" i="9"/>
  <c r="S18" i="9"/>
  <c r="V18" i="9" s="1"/>
  <c r="T30" i="9"/>
  <c r="S96" i="9"/>
  <c r="V96" i="9" s="1"/>
  <c r="R96" i="9"/>
  <c r="U96" i="9" s="1"/>
  <c r="S78" i="9"/>
  <c r="V78" i="9" s="1"/>
  <c r="R78" i="9"/>
  <c r="U78" i="9" s="1"/>
  <c r="S30" i="9"/>
  <c r="V30" i="9" s="1"/>
  <c r="R30" i="9"/>
  <c r="U30" i="9" s="1"/>
  <c r="S84" i="9"/>
  <c r="V84" i="9" s="1"/>
  <c r="R84" i="9"/>
  <c r="U84" i="9" s="1"/>
  <c r="S102" i="9"/>
  <c r="V102" i="9" s="1"/>
  <c r="R102" i="9"/>
  <c r="U102" i="9" s="1"/>
  <c r="T66" i="9"/>
  <c r="R54" i="9"/>
  <c r="U54" i="9" s="1"/>
  <c r="S54" i="9"/>
  <c r="V54" i="9" s="1"/>
  <c r="S24" i="9"/>
  <c r="V24" i="9" s="1"/>
  <c r="R60" i="9"/>
  <c r="U60" i="9" s="1"/>
  <c r="S60" i="9"/>
  <c r="V60" i="9" s="1"/>
  <c r="S66" i="9"/>
  <c r="V66" i="9" s="1"/>
  <c r="R66" i="9"/>
  <c r="U66" i="9" s="1"/>
  <c r="R48" i="9"/>
  <c r="U48" i="9" s="1"/>
  <c r="S42" i="9"/>
  <c r="V42" i="9" s="1"/>
  <c r="R42" i="9"/>
  <c r="U42" i="9" s="1"/>
  <c r="S84" i="8"/>
  <c r="V84" i="8" s="1"/>
  <c r="R84" i="8"/>
  <c r="U84" i="8" s="1"/>
  <c r="S102" i="8"/>
  <c r="V102" i="8" s="1"/>
  <c r="R102" i="8"/>
  <c r="U102" i="8" s="1"/>
  <c r="R90" i="8"/>
  <c r="U90" i="8" s="1"/>
  <c r="S90" i="8"/>
  <c r="V90" i="8" s="1"/>
  <c r="R78" i="8"/>
  <c r="U78" i="8" s="1"/>
  <c r="S78" i="8"/>
  <c r="V78" i="8" s="1"/>
  <c r="S96" i="8"/>
  <c r="V96" i="8" s="1"/>
  <c r="R96" i="8"/>
  <c r="U96" i="8" s="1"/>
  <c r="S24" i="8"/>
  <c r="V24" i="8" s="1"/>
  <c r="S60" i="8"/>
  <c r="V60" i="8" s="1"/>
  <c r="R60" i="8"/>
  <c r="U60" i="8" s="1"/>
  <c r="S30" i="8"/>
  <c r="V30" i="8" s="1"/>
  <c r="R66" i="8"/>
  <c r="U66" i="8" s="1"/>
  <c r="S66" i="8"/>
  <c r="V66" i="8" s="1"/>
  <c r="S48" i="8"/>
  <c r="V48" i="8" s="1"/>
  <c r="R48" i="8"/>
  <c r="U48" i="8" s="1"/>
  <c r="S54" i="8"/>
  <c r="V54" i="8" s="1"/>
  <c r="R54" i="8"/>
  <c r="U54" i="8" s="1"/>
  <c r="S36" i="8"/>
  <c r="V36" i="8" s="1"/>
  <c r="R36" i="8"/>
  <c r="U36" i="8" s="1"/>
  <c r="S72" i="8"/>
  <c r="V72" i="8" s="1"/>
  <c r="R72" i="8"/>
  <c r="U72" i="8" s="1"/>
  <c r="R42" i="8"/>
  <c r="U42" i="8" s="1"/>
  <c r="S42" i="8"/>
  <c r="V42" i="8" s="1"/>
  <c r="U18" i="8"/>
  <c r="S18" i="8"/>
  <c r="V18" i="8" s="1"/>
  <c r="S24" i="7"/>
  <c r="V24" i="7" s="1"/>
  <c r="S18" i="7"/>
  <c r="V18" i="7" s="1"/>
  <c r="U18" i="7"/>
  <c r="T30" i="6"/>
  <c r="S24" i="6"/>
  <c r="V24" i="6" s="1"/>
  <c r="S30" i="6"/>
  <c r="V30" i="6" s="1"/>
  <c r="U30" i="6"/>
  <c r="S30" i="5"/>
  <c r="V30" i="5" s="1"/>
  <c r="S18" i="5"/>
  <c r="V18" i="5" s="1"/>
  <c r="U18" i="5"/>
  <c r="S24" i="5"/>
  <c r="V24" i="5" s="1"/>
  <c r="S24" i="4"/>
  <c r="V24" i="4" s="1"/>
  <c r="R18" i="3"/>
  <c r="U18" i="3" s="1"/>
  <c r="S18" i="3"/>
  <c r="V18" i="3" s="1"/>
  <c r="S18" i="2"/>
  <c r="V18" i="2" s="1"/>
  <c r="W30" i="2" l="1"/>
  <c r="Z30" i="2" s="1"/>
  <c r="Y30" i="2"/>
  <c r="W48" i="4"/>
  <c r="X48" i="4" s="1"/>
  <c r="W30" i="4"/>
  <c r="Z30" i="1"/>
  <c r="X30" i="1"/>
  <c r="W48" i="8"/>
  <c r="X48" i="8" s="1"/>
  <c r="Y48" i="8"/>
  <c r="Y48" i="9"/>
  <c r="W48" i="9"/>
  <c r="X48" i="9" s="1"/>
  <c r="Y66" i="5"/>
  <c r="W66" i="5"/>
  <c r="X66" i="5" s="1"/>
  <c r="Y102" i="6"/>
  <c r="W102" i="6"/>
  <c r="X102" i="6" s="1"/>
  <c r="W102" i="7"/>
  <c r="X102" i="7" s="1"/>
  <c r="Y102" i="7"/>
  <c r="W102" i="5"/>
  <c r="X102" i="5" s="1"/>
  <c r="Y102" i="5"/>
  <c r="W66" i="6"/>
  <c r="X66" i="6" s="1"/>
  <c r="Y66" i="6"/>
  <c r="W48" i="6"/>
  <c r="X48" i="6" s="1"/>
  <c r="Y48" i="6"/>
  <c r="X30" i="2"/>
  <c r="Z84" i="1"/>
  <c r="X84" i="1"/>
  <c r="Y84" i="1" s="1"/>
  <c r="W30" i="3"/>
  <c r="Y30" i="5"/>
  <c r="W30" i="5"/>
  <c r="Y66" i="3"/>
  <c r="W66" i="3"/>
  <c r="X66" i="3" s="1"/>
  <c r="Y66" i="4"/>
  <c r="W66" i="4"/>
  <c r="X66" i="4" s="1"/>
  <c r="W84" i="7"/>
  <c r="X84" i="7" s="1"/>
  <c r="Y84" i="7"/>
  <c r="W48" i="2"/>
  <c r="X48" i="2" s="1"/>
  <c r="Y48" i="2"/>
  <c r="W84" i="6"/>
  <c r="X84" i="6" s="1"/>
  <c r="Y84" i="6"/>
  <c r="Y66" i="8"/>
  <c r="W66" i="8"/>
  <c r="X66" i="8" s="1"/>
  <c r="W102" i="9"/>
  <c r="X102" i="9" s="1"/>
  <c r="Y102" i="9"/>
  <c r="Z48" i="1"/>
  <c r="X48" i="1"/>
  <c r="Y48" i="1" s="1"/>
  <c r="W66" i="9"/>
  <c r="X66" i="9" s="1"/>
  <c r="Y66" i="9"/>
  <c r="Y48" i="3"/>
  <c r="W48" i="3"/>
  <c r="X48" i="3" s="1"/>
  <c r="Z102" i="1"/>
  <c r="X102" i="1"/>
  <c r="Y102" i="1" s="1"/>
  <c r="W48" i="7"/>
  <c r="X48" i="7" s="1"/>
  <c r="Y48" i="7"/>
  <c r="Z66" i="1"/>
  <c r="X66" i="1"/>
  <c r="Y66" i="1" s="1"/>
  <c r="Y84" i="8"/>
  <c r="W84" i="8"/>
  <c r="X84" i="8" s="1"/>
  <c r="Y84" i="3"/>
  <c r="W84" i="3"/>
  <c r="X84" i="3" s="1"/>
  <c r="W30" i="7"/>
  <c r="Y30" i="7"/>
  <c r="Y84" i="4"/>
  <c r="W84" i="4"/>
  <c r="X84" i="4" s="1"/>
  <c r="W30" i="8"/>
  <c r="Y30" i="8"/>
  <c r="Y102" i="8"/>
  <c r="W102" i="8"/>
  <c r="X102" i="8" s="1"/>
  <c r="Y102" i="3"/>
  <c r="W102" i="3"/>
  <c r="X102" i="3" s="1"/>
  <c r="Y102" i="2"/>
  <c r="W102" i="2"/>
  <c r="X102" i="2" s="1"/>
  <c r="Y102" i="4"/>
  <c r="W102" i="4"/>
  <c r="X102" i="4" s="1"/>
  <c r="Y48" i="5"/>
  <c r="W48" i="5"/>
  <c r="X48" i="5" s="1"/>
  <c r="W30" i="6"/>
  <c r="Y30" i="6"/>
  <c r="Y30" i="9"/>
  <c r="W30" i="9"/>
  <c r="W84" i="9"/>
  <c r="X84" i="9" s="1"/>
  <c r="Y84" i="9"/>
  <c r="W66" i="2"/>
  <c r="X66" i="2" s="1"/>
  <c r="Y66" i="2"/>
  <c r="Y84" i="2"/>
  <c r="W84" i="2"/>
  <c r="X84" i="2" s="1"/>
  <c r="Y66" i="7"/>
  <c r="W66" i="7"/>
  <c r="X66" i="7" s="1"/>
  <c r="Y84" i="5"/>
  <c r="W84" i="5"/>
  <c r="X84" i="5" s="1"/>
  <c r="X30" i="3" l="1"/>
  <c r="Z30" i="3"/>
  <c r="X30" i="4"/>
  <c r="Z30" i="4"/>
  <c r="X30" i="5"/>
  <c r="Z30" i="5"/>
  <c r="X30" i="6"/>
  <c r="Z30" i="6"/>
  <c r="X30" i="7"/>
  <c r="Z30" i="7"/>
  <c r="X30" i="8"/>
  <c r="Z30" i="8"/>
  <c r="X30" i="9"/>
  <c r="Z30" i="9"/>
  <c r="AA30" i="1"/>
  <c r="Y30" i="1"/>
</calcChain>
</file>

<file path=xl/sharedStrings.xml><?xml version="1.0" encoding="utf-8"?>
<sst xmlns="http://schemas.openxmlformats.org/spreadsheetml/2006/main" count="3108" uniqueCount="96">
  <si>
    <t>UVM4</t>
  </si>
  <si>
    <t>ADLNVPLDK</t>
  </si>
  <si>
    <t>A</t>
  </si>
  <si>
    <t>B</t>
  </si>
  <si>
    <t>C</t>
  </si>
  <si>
    <t>Mean</t>
  </si>
  <si>
    <t>SD</t>
  </si>
  <si>
    <t>LSELLGKPVTK</t>
  </si>
  <si>
    <t>TFNDALADAK</t>
  </si>
  <si>
    <t>HA5</t>
  </si>
  <si>
    <t>HA11</t>
  </si>
  <si>
    <t>St1</t>
  </si>
  <si>
    <t>St12</t>
  </si>
  <si>
    <t>µg QP</t>
  </si>
  <si>
    <t>D</t>
  </si>
  <si>
    <t>E</t>
  </si>
  <si>
    <t>F</t>
  </si>
  <si>
    <t>Calvin-Cycle QconCAT</t>
  </si>
  <si>
    <t>14N Input</t>
  </si>
  <si>
    <t>15N Input</t>
  </si>
  <si>
    <t>pg protein/cell</t>
  </si>
  <si>
    <t>Input: 10 µg Protein</t>
  </si>
  <si>
    <t>g/mol</t>
  </si>
  <si>
    <r>
      <rPr>
        <b/>
        <sz val="11"/>
        <color theme="1"/>
        <rFont val="Calibri"/>
        <family val="2"/>
      </rPr>
      <t>≈</t>
    </r>
    <r>
      <rPr>
        <b/>
        <sz val="11"/>
        <color theme="1"/>
        <rFont val="Calibri"/>
        <family val="2"/>
        <scheme val="minor"/>
      </rPr>
      <t>cellnumber</t>
    </r>
  </si>
  <si>
    <t>≡ fmol</t>
  </si>
  <si>
    <t>ABC</t>
  </si>
  <si>
    <t>DEF</t>
  </si>
  <si>
    <t>0.1/0.2</t>
  </si>
  <si>
    <t>0.05/0.1</t>
  </si>
  <si>
    <t>0.025/0.05</t>
  </si>
  <si>
    <t>0.0125/0.025</t>
  </si>
  <si>
    <t>Median</t>
  </si>
  <si>
    <t>AVSLVLPSLK</t>
  </si>
  <si>
    <t>VLITAPAK</t>
  </si>
  <si>
    <t>ALQNTVLK</t>
  </si>
  <si>
    <t>SVVSIPHGPSIIAAR</t>
  </si>
  <si>
    <t>IYSFNEGNYGLWDDSVK</t>
  </si>
  <si>
    <t>TLLYGGIYGYPGDAK</t>
  </si>
  <si>
    <t>VPLFIGSK</t>
  </si>
  <si>
    <t>FLAIDAINK</t>
  </si>
  <si>
    <t>NPDFFNR</t>
  </si>
  <si>
    <t>VSTLIGYGSPNK</t>
  </si>
  <si>
    <t>FIESQVAK</t>
  </si>
  <si>
    <t>GVNPWIEVDGGVTPENAYK</t>
  </si>
  <si>
    <t>SDIIVSPSILSADFSR</t>
  </si>
  <si>
    <t>GHSLESIK</t>
  </si>
  <si>
    <t>IYLDISDDIK</t>
  </si>
  <si>
    <t>VAELLDFK</t>
  </si>
  <si>
    <t>LANLPEVK</t>
  </si>
  <si>
    <t>LQNIVGVPTSIR</t>
  </si>
  <si>
    <t>TQLSQDELK</t>
  </si>
  <si>
    <t>LVDELNAGTIPR</t>
  </si>
  <si>
    <t>SLFGESNEVVAK</t>
  </si>
  <si>
    <t>≈cellnumber</t>
  </si>
  <si>
    <t>amol/cell (from mean)</t>
  </si>
  <si>
    <t>amol/cell (from median)</t>
  </si>
  <si>
    <t>molecules/cell (from median)</t>
  </si>
  <si>
    <t>% of total proteins</t>
  </si>
  <si>
    <t>PGK [Da]</t>
  </si>
  <si>
    <t>Rep:ABC</t>
  </si>
  <si>
    <t>Rep:DEF</t>
  </si>
  <si>
    <t>Average A-F</t>
  </si>
  <si>
    <t>GAP3 [Da]</t>
  </si>
  <si>
    <t>FBA3 [Da]</t>
  </si>
  <si>
    <t>Ratios 14N/15N</t>
  </si>
  <si>
    <t>FBP1 [Da]</t>
  </si>
  <si>
    <t>TRK1 [Da]</t>
  </si>
  <si>
    <t>RPE1 [Da]</t>
  </si>
  <si>
    <t>PRK1 [Da]</t>
  </si>
  <si>
    <t>RPI1 [Da]</t>
  </si>
  <si>
    <t>TPI1 [Da]</t>
  </si>
  <si>
    <t>LLFEALK</t>
  </si>
  <si>
    <t>LTNITGR</t>
  </si>
  <si>
    <t>SBP1 [Da]</t>
  </si>
  <si>
    <t>DTDILAAFR</t>
  </si>
  <si>
    <t>FLFVAEAIYK</t>
  </si>
  <si>
    <t>LTYYTPDYVVR</t>
  </si>
  <si>
    <t>AFPDAYVR</t>
  </si>
  <si>
    <t>AYVSNESAIR</t>
  </si>
  <si>
    <t>LVAFDNQK</t>
  </si>
  <si>
    <t>fmol/µg cell prot</t>
  </si>
  <si>
    <t>Photosynthesis QconCAT</t>
  </si>
  <si>
    <t>RbcL [Da]</t>
  </si>
  <si>
    <t>RBCS[Da]</t>
  </si>
  <si>
    <t xml:space="preserve">The median from all values for all peptides was calculated. In case a peptide was revealed as clearly not quantotypic, its values were not included (TQLSQDELK from RPI1). </t>
  </si>
  <si>
    <t>The amount of a peptide/protein per cell was caclulated from the amount of protein per cell determined (between 25.8 and 30.7 pg protein/ cell).</t>
  </si>
  <si>
    <t>Conc [µM] in chloroplast</t>
  </si>
  <si>
    <t>µg PS-QconCAT</t>
  </si>
  <si>
    <t>µg CBC-QconCAT</t>
  </si>
  <si>
    <t>Ratio 14N native peptide / 15N Q-peptide</t>
  </si>
  <si>
    <t xml:space="preserve">Ratio 14N/15N * amount of Q-prot added </t>
  </si>
  <si>
    <t>Four amounts of Q-prot were added per biological replicate (ranging from 0.0125 to 0.1 µg for replicates A-C, and from 0.025 to 0.2 µg for replicates D-F).</t>
  </si>
  <si>
    <t>The mean amount of a peptide (in fmol/µg cell proteins) and standard deviation (SD) were calculated from all measurements.</t>
  </si>
  <si>
    <t>Supplemental Dataset 2</t>
  </si>
  <si>
    <r>
      <t>To obtain the amount of</t>
    </r>
    <r>
      <rPr>
        <vertAlign val="superscript"/>
        <sz val="11"/>
        <color theme="1"/>
        <rFont val="Calibri"/>
        <family val="2"/>
        <scheme val="minor"/>
      </rPr>
      <t xml:space="preserve"> 14</t>
    </r>
    <r>
      <rPr>
        <sz val="11"/>
        <color theme="1"/>
        <rFont val="Calibri"/>
        <family val="2"/>
        <scheme val="minor"/>
      </rPr>
      <t xml:space="preserve">N native peptide in the sample, the ratio of </t>
    </r>
    <r>
      <rPr>
        <vertAlign val="superscript"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 xml:space="preserve">N native / </t>
    </r>
    <r>
      <rPr>
        <vertAlign val="superscript"/>
        <sz val="11"/>
        <color theme="1"/>
        <rFont val="Calibri"/>
        <family val="2"/>
        <scheme val="minor"/>
      </rPr>
      <t>15</t>
    </r>
    <r>
      <rPr>
        <sz val="11"/>
        <color theme="1"/>
        <rFont val="Calibri"/>
        <family val="2"/>
        <scheme val="minor"/>
      </rPr>
      <t xml:space="preserve">N Q-peptide determined by LC-MS was multiplied with the amount (in fmol) of Q-protein added to 10 µg of total cell proteins. </t>
    </r>
  </si>
  <si>
    <t>The percentage of a protein per cell was calculated from the molecular mass of the mature proteins (see Supplemental Dataset 1 for their sequences).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</si>
</sst>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0"/>
  </numFmts>
  <fonts count="1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 Unicode MS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0"/>
      <color theme="1"/>
      <name val="Arial Unicode MS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Fill="1" applyBorder="1"/>
    <xf numFmtId="0" fontId="0" fillId="0" borderId="4" xfId="0" applyBorder="1"/>
    <xf numFmtId="0" fontId="0" fillId="0" borderId="5" xfId="0" applyBorder="1"/>
    <xf numFmtId="0" fontId="2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0" fillId="0" borderId="0" xfId="0" applyBorder="1"/>
    <xf numFmtId="0" fontId="0" fillId="0" borderId="3" xfId="0" applyFill="1" applyBorder="1"/>
    <xf numFmtId="0" fontId="0" fillId="0" borderId="3" xfId="0" applyBorder="1"/>
    <xf numFmtId="0" fontId="0" fillId="0" borderId="7" xfId="0" applyBorder="1"/>
    <xf numFmtId="0" fontId="0" fillId="0" borderId="6" xfId="0" applyBorder="1"/>
    <xf numFmtId="0" fontId="0" fillId="3" borderId="8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4" xfId="0" applyFill="1" applyBorder="1"/>
    <xf numFmtId="0" fontId="0" fillId="0" borderId="11" xfId="0" applyBorder="1"/>
    <xf numFmtId="0" fontId="0" fillId="0" borderId="10" xfId="0" applyBorder="1"/>
    <xf numFmtId="0" fontId="0" fillId="4" borderId="3" xfId="0" applyFill="1" applyBorder="1"/>
    <xf numFmtId="0" fontId="1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0" fillId="2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/>
    <xf numFmtId="1" fontId="0" fillId="2" borderId="0" xfId="0" applyNumberFormat="1" applyFill="1" applyBorder="1" applyAlignment="1"/>
    <xf numFmtId="2" fontId="0" fillId="2" borderId="0" xfId="0" applyNumberFormat="1" applyFill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165" fontId="0" fillId="2" borderId="0" xfId="0" applyNumberFormat="1" applyFill="1" applyBorder="1" applyAlignment="1">
      <alignment horizontal="left"/>
    </xf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0" xfId="0" applyFont="1" applyFill="1" applyBorder="1"/>
    <xf numFmtId="0" fontId="1" fillId="0" borderId="3" xfId="0" applyFont="1" applyFill="1" applyBorder="1"/>
    <xf numFmtId="0" fontId="11" fillId="0" borderId="0" xfId="0" applyFont="1" applyAlignment="1">
      <alignment vertical="center"/>
    </xf>
    <xf numFmtId="0" fontId="3" fillId="5" borderId="0" xfId="0" applyFont="1" applyFill="1"/>
    <xf numFmtId="0" fontId="0" fillId="5" borderId="0" xfId="0" applyFill="1"/>
    <xf numFmtId="0" fontId="0" fillId="2" borderId="0" xfId="0" applyFill="1"/>
    <xf numFmtId="0" fontId="2" fillId="2" borderId="0" xfId="0" applyFont="1" applyFill="1"/>
    <xf numFmtId="0" fontId="0" fillId="0" borderId="0" xfId="0" applyFill="1"/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tabSelected="1" workbookViewId="0">
      <selection activeCell="I15" sqref="I15"/>
    </sheetView>
  </sheetViews>
  <sheetFormatPr defaultRowHeight="14.25"/>
  <sheetData>
    <row r="1" spans="1:1" s="42" customFormat="1" ht="18">
      <c r="A1" s="41" t="s">
        <v>93</v>
      </c>
    </row>
    <row r="2" spans="1:1" s="42" customFormat="1" ht="15.75">
      <c r="A2" s="42" t="s">
        <v>94</v>
      </c>
    </row>
    <row r="3" spans="1:1" s="42" customFormat="1">
      <c r="A3" s="42" t="s">
        <v>91</v>
      </c>
    </row>
    <row r="4" spans="1:1" s="42" customFormat="1">
      <c r="A4" s="42" t="s">
        <v>92</v>
      </c>
    </row>
    <row r="5" spans="1:1" s="42" customFormat="1">
      <c r="A5" s="42" t="s">
        <v>84</v>
      </c>
    </row>
    <row r="6" spans="1:1" s="42" customFormat="1">
      <c r="A6" s="42" t="s">
        <v>85</v>
      </c>
    </row>
    <row r="7" spans="1:1" s="42" customFormat="1">
      <c r="A7" s="42" t="s">
        <v>95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Z102"/>
  <sheetViews>
    <sheetView topLeftCell="F79" zoomScaleNormal="100" workbookViewId="0">
      <selection activeCell="F108" sqref="A108:XFD111"/>
    </sheetView>
  </sheetViews>
  <sheetFormatPr defaultRowHeight="14.25"/>
  <cols>
    <col min="1" max="1" width="12.265625" customWidth="1"/>
    <col min="2" max="2" width="19.73046875" customWidth="1"/>
    <col min="12" max="12" width="14.3984375" customWidth="1"/>
  </cols>
  <sheetData>
    <row r="1" spans="1:26" ht="18">
      <c r="C1" s="49" t="s">
        <v>17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26">
      <c r="F2" t="s">
        <v>25</v>
      </c>
      <c r="G2" s="50" t="s">
        <v>18</v>
      </c>
      <c r="H2" s="50"/>
      <c r="J2" s="50" t="s">
        <v>19</v>
      </c>
      <c r="K2" s="50"/>
      <c r="Q2" t="s">
        <v>26</v>
      </c>
      <c r="R2" s="50" t="s">
        <v>19</v>
      </c>
      <c r="S2" s="50"/>
    </row>
    <row r="3" spans="1:26">
      <c r="C3" s="50" t="s">
        <v>20</v>
      </c>
      <c r="D3" s="50"/>
      <c r="E3" s="50"/>
      <c r="G3" s="6" t="s">
        <v>21</v>
      </c>
      <c r="J3" s="7">
        <v>47921.7</v>
      </c>
      <c r="K3" t="s">
        <v>22</v>
      </c>
      <c r="R3" s="7">
        <v>47921.7</v>
      </c>
      <c r="S3" t="s">
        <v>22</v>
      </c>
    </row>
    <row r="4" spans="1:26">
      <c r="D4" t="s">
        <v>5</v>
      </c>
      <c r="E4" t="s">
        <v>6</v>
      </c>
      <c r="G4" s="6" t="s">
        <v>23</v>
      </c>
      <c r="J4">
        <v>0.1</v>
      </c>
      <c r="K4">
        <v>0.05</v>
      </c>
      <c r="L4">
        <v>2.5000000000000001E-2</v>
      </c>
      <c r="M4">
        <v>1.2500000000000001E-2</v>
      </c>
      <c r="N4" t="s">
        <v>88</v>
      </c>
      <c r="R4">
        <v>0.2</v>
      </c>
      <c r="S4">
        <v>0.1</v>
      </c>
      <c r="T4">
        <v>0.05</v>
      </c>
      <c r="U4">
        <v>2.5000000000000001E-2</v>
      </c>
      <c r="V4" t="s">
        <v>88</v>
      </c>
    </row>
    <row r="5" spans="1:26">
      <c r="C5" t="s">
        <v>0</v>
      </c>
      <c r="D5">
        <v>27.648728110932694</v>
      </c>
      <c r="E5">
        <v>1.7310243330351209</v>
      </c>
      <c r="G5">
        <f>10000000/D5</f>
        <v>361680.2899532243</v>
      </c>
      <c r="I5" s="8" t="s">
        <v>24</v>
      </c>
      <c r="J5">
        <f>(J4/J3)*1000000000</f>
        <v>2086.7373235924438</v>
      </c>
      <c r="K5">
        <f>(K4/J3)*1000000000</f>
        <v>1043.3686617962219</v>
      </c>
      <c r="L5">
        <f>(L4/J3)*1000000000</f>
        <v>521.68433089811094</v>
      </c>
      <c r="M5">
        <f>(M4/J3)*1000000000</f>
        <v>260.84216544905547</v>
      </c>
      <c r="Q5" s="8" t="s">
        <v>24</v>
      </c>
      <c r="R5">
        <f>(R4/R3)*1000000000</f>
        <v>4173.4746471848875</v>
      </c>
      <c r="S5">
        <f>(S4/R3)*1000000000</f>
        <v>2086.7373235924438</v>
      </c>
      <c r="T5">
        <f>(T4/R3)*1000000000</f>
        <v>1043.3686617962219</v>
      </c>
      <c r="U5">
        <f>(U4/R3)*1000000000</f>
        <v>521.68433089811094</v>
      </c>
    </row>
    <row r="6" spans="1:26">
      <c r="C6" t="s">
        <v>9</v>
      </c>
      <c r="D6">
        <v>25.83167292191823</v>
      </c>
      <c r="E6">
        <v>0.51385311772411491</v>
      </c>
      <c r="G6">
        <f t="shared" ref="G6:G9" si="0">10000000/D6</f>
        <v>387121.65604709939</v>
      </c>
    </row>
    <row r="7" spans="1:26">
      <c r="C7" t="s">
        <v>10</v>
      </c>
      <c r="D7">
        <v>26.723325213596194</v>
      </c>
      <c r="E7">
        <v>3.8571567330757071</v>
      </c>
      <c r="G7">
        <f t="shared" si="0"/>
        <v>374204.92846871604</v>
      </c>
    </row>
    <row r="8" spans="1:26">
      <c r="C8" t="s">
        <v>11</v>
      </c>
      <c r="D8">
        <v>30.72496682497416</v>
      </c>
      <c r="E8">
        <v>0.666053611930981</v>
      </c>
      <c r="G8">
        <f t="shared" si="0"/>
        <v>325468.21147001872</v>
      </c>
    </row>
    <row r="9" spans="1:26">
      <c r="C9" t="s">
        <v>12</v>
      </c>
      <c r="D9">
        <v>28.07191649047617</v>
      </c>
      <c r="E9">
        <v>2.6277867482805628</v>
      </c>
      <c r="G9">
        <f t="shared" si="0"/>
        <v>356227.90497373609</v>
      </c>
    </row>
    <row r="11" spans="1:26">
      <c r="D11" s="44" t="s">
        <v>89</v>
      </c>
      <c r="E11" s="43"/>
      <c r="F11" s="43"/>
      <c r="G11" s="43"/>
      <c r="H11" s="45"/>
      <c r="N11" s="44" t="s">
        <v>90</v>
      </c>
      <c r="O11" s="43"/>
      <c r="P11" s="43"/>
      <c r="Q11" s="43"/>
    </row>
    <row r="12" spans="1:26">
      <c r="C12" t="s">
        <v>13</v>
      </c>
      <c r="D12" t="s">
        <v>27</v>
      </c>
      <c r="E12" t="s">
        <v>28</v>
      </c>
      <c r="F12" t="s">
        <v>29</v>
      </c>
      <c r="G12" t="s">
        <v>30</v>
      </c>
      <c r="J12" t="s">
        <v>70</v>
      </c>
      <c r="K12" s="7">
        <v>27165.919999999998</v>
      </c>
      <c r="M12" t="s">
        <v>13</v>
      </c>
      <c r="N12" t="s">
        <v>80</v>
      </c>
      <c r="R12" s="14" t="s">
        <v>5</v>
      </c>
      <c r="S12" s="15" t="s">
        <v>6</v>
      </c>
      <c r="T12" s="16" t="s">
        <v>31</v>
      </c>
      <c r="U12" s="23" t="s">
        <v>54</v>
      </c>
      <c r="V12" s="24" t="s">
        <v>6</v>
      </c>
      <c r="W12" s="25" t="s">
        <v>55</v>
      </c>
      <c r="X12" s="28" t="s">
        <v>56</v>
      </c>
      <c r="Y12" s="23" t="s">
        <v>57</v>
      </c>
      <c r="Z12" s="24" t="s">
        <v>86</v>
      </c>
    </row>
    <row r="13" spans="1:26">
      <c r="A13" s="54" t="s">
        <v>0</v>
      </c>
      <c r="B13" s="47" t="s">
        <v>51</v>
      </c>
      <c r="C13" s="1" t="s">
        <v>2</v>
      </c>
      <c r="D13">
        <v>2.9805695E-2</v>
      </c>
      <c r="E13">
        <v>5.7127753000000003E-2</v>
      </c>
      <c r="F13">
        <v>0.110871226</v>
      </c>
      <c r="G13">
        <v>0.20796368200000001</v>
      </c>
      <c r="K13" s="47" t="s">
        <v>0</v>
      </c>
      <c r="L13" s="47" t="s">
        <v>51</v>
      </c>
      <c r="M13" s="1" t="s">
        <v>2</v>
      </c>
      <c r="N13" s="9">
        <f>(D13*J$5)/10</f>
        <v>6.2196656212112682</v>
      </c>
      <c r="O13" s="9">
        <f t="shared" ref="O13:Q15" si="1">(E13*K$5)/10</f>
        <v>5.9605307199035105</v>
      </c>
      <c r="P13" s="9">
        <f t="shared" si="1"/>
        <v>5.7839781351663238</v>
      </c>
      <c r="Q13" s="9">
        <f t="shared" si="1"/>
        <v>5.4245697147638765</v>
      </c>
      <c r="W13" s="25"/>
      <c r="X13" s="25"/>
      <c r="Y13" s="9"/>
    </row>
    <row r="14" spans="1:26">
      <c r="A14" s="54"/>
      <c r="B14" s="47"/>
      <c r="C14" s="1" t="s">
        <v>3</v>
      </c>
      <c r="D14" s="21"/>
      <c r="E14">
        <v>6.2903855999999994E-2</v>
      </c>
      <c r="F14">
        <v>0.16361764100000001</v>
      </c>
      <c r="G14">
        <v>0.38026251</v>
      </c>
      <c r="K14" s="47"/>
      <c r="L14" s="47"/>
      <c r="M14" s="1" t="s">
        <v>3</v>
      </c>
      <c r="N14" s="9"/>
      <c r="O14" s="9">
        <f t="shared" si="1"/>
        <v>6.5631912056542232</v>
      </c>
      <c r="P14" s="9">
        <f t="shared" si="1"/>
        <v>8.5356759568212333</v>
      </c>
      <c r="Q14" s="9">
        <f t="shared" si="1"/>
        <v>9.9188496547493124</v>
      </c>
      <c r="U14" s="27"/>
      <c r="V14" s="27"/>
      <c r="W14" s="25"/>
      <c r="X14" s="25"/>
      <c r="Y14" s="9"/>
    </row>
    <row r="15" spans="1:26">
      <c r="A15" s="54"/>
      <c r="B15" s="47"/>
      <c r="C15" s="2" t="s">
        <v>4</v>
      </c>
      <c r="D15">
        <v>3.1247629999999998E-2</v>
      </c>
      <c r="E15">
        <v>7.1571328000000003E-2</v>
      </c>
      <c r="F15">
        <v>0.18730728999999999</v>
      </c>
      <c r="G15">
        <v>0.39134002000000001</v>
      </c>
      <c r="K15" s="47"/>
      <c r="L15" s="47"/>
      <c r="M15" s="2" t="s">
        <v>4</v>
      </c>
      <c r="N15" s="9">
        <f t="shared" ref="N15" si="2">(D15*J$5)/10</f>
        <v>6.520559579480695</v>
      </c>
      <c r="O15" s="9">
        <f t="shared" si="1"/>
        <v>7.467528071833847</v>
      </c>
      <c r="P15" s="9">
        <f t="shared" si="1"/>
        <v>9.7715278255988416</v>
      </c>
      <c r="Q15" s="9">
        <f t="shared" si="1"/>
        <v>10.207797824367669</v>
      </c>
      <c r="X15" s="25"/>
      <c r="Y15" s="9"/>
    </row>
    <row r="16" spans="1:26">
      <c r="A16" s="54"/>
      <c r="B16" s="47"/>
      <c r="C16" s="3" t="s">
        <v>14</v>
      </c>
      <c r="D16">
        <v>2.4405286177332501E-2</v>
      </c>
      <c r="E16">
        <v>5.4276638115833262E-2</v>
      </c>
      <c r="F16">
        <v>0.1389989061933494</v>
      </c>
      <c r="G16">
        <v>0.26956986543609185</v>
      </c>
      <c r="K16" s="47"/>
      <c r="L16" s="47"/>
      <c r="M16" s="3" t="s">
        <v>14</v>
      </c>
      <c r="N16" s="9">
        <f>(D16*R$5)/10</f>
        <v>10.185484311838897</v>
      </c>
      <c r="O16" s="9">
        <f t="shared" ref="O16:Q16" si="3">(E16*S$5)/10</f>
        <v>11.326108655542951</v>
      </c>
      <c r="P16" s="9">
        <f t="shared" si="3"/>
        <v>14.502710274609353</v>
      </c>
      <c r="Q16" s="9">
        <f t="shared" si="3"/>
        <v>14.063037488032137</v>
      </c>
      <c r="R16" s="3"/>
      <c r="S16" s="3"/>
      <c r="X16" s="25"/>
      <c r="Y16" s="9"/>
    </row>
    <row r="17" spans="1:26">
      <c r="A17" s="54"/>
      <c r="B17" s="47"/>
      <c r="C17" s="3" t="s">
        <v>15</v>
      </c>
      <c r="D17">
        <v>2.2939815914278353E-2</v>
      </c>
      <c r="E17">
        <v>3.9577389175230723E-2</v>
      </c>
      <c r="F17">
        <v>0.14674171406410619</v>
      </c>
      <c r="G17">
        <v>0.25705926804799151</v>
      </c>
      <c r="K17" s="47"/>
      <c r="L17" s="47"/>
      <c r="M17" s="3" t="s">
        <v>15</v>
      </c>
      <c r="N17" s="9">
        <f t="shared" ref="N17:N18" si="4">(D17*R$5)/10</f>
        <v>9.5738740129329116</v>
      </c>
      <c r="O17" s="9">
        <f t="shared" ref="O17:O18" si="5">(E17*S$5)/10</f>
        <v>8.2587615162297503</v>
      </c>
      <c r="P17" s="9">
        <f t="shared" ref="P17:P18" si="6">(F17*T$5)/10</f>
        <v>15.310570583275032</v>
      </c>
      <c r="Q17" s="9">
        <f t="shared" ref="Q17:Q18" si="7">(G17*U$5)/10</f>
        <v>13.410379225277461</v>
      </c>
    </row>
    <row r="18" spans="1:26">
      <c r="A18" s="54"/>
      <c r="B18" s="47"/>
      <c r="C18" s="3" t="s">
        <v>16</v>
      </c>
      <c r="D18">
        <v>2.5488263270934963E-2</v>
      </c>
      <c r="E18">
        <v>5.703914131620183E-2</v>
      </c>
      <c r="F18">
        <v>0.13881627568987756</v>
      </c>
      <c r="G18">
        <v>0.2689418255405423</v>
      </c>
      <c r="K18" s="47"/>
      <c r="L18" s="47"/>
      <c r="M18" s="17" t="s">
        <v>16</v>
      </c>
      <c r="N18" s="9">
        <f t="shared" si="4"/>
        <v>10.637462056202082</v>
      </c>
      <c r="O18" s="9">
        <f t="shared" si="5"/>
        <v>11.902570509018219</v>
      </c>
      <c r="P18" s="9">
        <f t="shared" si="6"/>
        <v>14.483655180208297</v>
      </c>
      <c r="Q18" s="9">
        <f t="shared" si="7"/>
        <v>14.030273630763428</v>
      </c>
      <c r="R18" s="3">
        <f>AVERAGE(N13:Q18)</f>
        <v>10.002554858847015</v>
      </c>
      <c r="S18" s="3">
        <f>_xlfn.STDEV.S(N13:Q18)</f>
        <v>3.1901101557335578</v>
      </c>
      <c r="U18" s="26">
        <f>(R18/($G$5/10))*1000</f>
        <v>0.27655791970694987</v>
      </c>
      <c r="V18" s="26">
        <f>(S18/($G$5/10))*1000</f>
        <v>8.8202488339802293E-2</v>
      </c>
    </row>
    <row r="19" spans="1:26">
      <c r="A19" s="54"/>
      <c r="B19" s="47" t="s">
        <v>52</v>
      </c>
      <c r="C19" s="1" t="s">
        <v>2</v>
      </c>
      <c r="D19">
        <v>3.1837382999999997E-2</v>
      </c>
      <c r="E19">
        <v>7.1053856999999998E-2</v>
      </c>
      <c r="F19">
        <v>0.14869389099999999</v>
      </c>
      <c r="G19">
        <v>0.30345151999999997</v>
      </c>
      <c r="K19" s="47"/>
      <c r="L19" s="47" t="s">
        <v>52</v>
      </c>
      <c r="M19" s="18" t="s">
        <v>2</v>
      </c>
      <c r="N19" s="9">
        <f>(D19*J$5)/10</f>
        <v>6.6436255391607562</v>
      </c>
      <c r="O19" s="9">
        <f t="shared" ref="O19:O21" si="8">(E19*K$5)/10</f>
        <v>7.4135367693550105</v>
      </c>
      <c r="P19" s="9">
        <f t="shared" ref="P19:P21" si="9">(F19*L$5)/10</f>
        <v>7.757127303497164</v>
      </c>
      <c r="Q19" s="9">
        <f t="shared" ref="Q19:Q21" si="10">(G19*M$5)/10</f>
        <v>7.9152951585607356</v>
      </c>
      <c r="W19" s="25"/>
    </row>
    <row r="20" spans="1:26">
      <c r="A20" s="54"/>
      <c r="B20" s="47"/>
      <c r="C20" s="1" t="s">
        <v>3</v>
      </c>
      <c r="D20">
        <v>3.3162783000000001E-2</v>
      </c>
      <c r="E20">
        <v>7.6608895999999996E-2</v>
      </c>
      <c r="F20">
        <v>0.219688886</v>
      </c>
      <c r="G20">
        <v>0.39611886099999999</v>
      </c>
      <c r="K20" s="47"/>
      <c r="L20" s="47"/>
      <c r="M20" s="1" t="s">
        <v>3</v>
      </c>
      <c r="N20" s="9">
        <f t="shared" ref="N20:N21" si="11">(D20*J$5)/10</f>
        <v>6.920201704029699</v>
      </c>
      <c r="O20" s="9">
        <f t="shared" si="8"/>
        <v>7.9931321301205926</v>
      </c>
      <c r="P20" s="9">
        <f t="shared" si="9"/>
        <v>11.460824949866138</v>
      </c>
      <c r="Q20" s="9">
        <f t="shared" si="10"/>
        <v>10.332450147845339</v>
      </c>
      <c r="U20" s="27"/>
      <c r="V20" s="27"/>
      <c r="W20" s="25"/>
    </row>
    <row r="21" spans="1:26">
      <c r="A21" s="54"/>
      <c r="B21" s="47"/>
      <c r="C21" s="2" t="s">
        <v>4</v>
      </c>
      <c r="D21">
        <v>3.6848068999999997E-2</v>
      </c>
      <c r="E21">
        <v>7.8120753000000001E-2</v>
      </c>
      <c r="F21">
        <v>0.19810011599999999</v>
      </c>
      <c r="G21">
        <v>0.40290144</v>
      </c>
      <c r="K21" s="47"/>
      <c r="L21" s="47"/>
      <c r="M21" s="2" t="s">
        <v>4</v>
      </c>
      <c r="N21" s="9">
        <f t="shared" si="11"/>
        <v>7.6892240884609695</v>
      </c>
      <c r="O21" s="9">
        <f t="shared" si="8"/>
        <v>8.1508745516123184</v>
      </c>
      <c r="P21" s="9">
        <f t="shared" si="9"/>
        <v>10.334572646629816</v>
      </c>
      <c r="Q21" s="9">
        <f t="shared" si="10"/>
        <v>10.50936840721427</v>
      </c>
    </row>
    <row r="22" spans="1:26">
      <c r="A22" s="54"/>
      <c r="B22" s="47"/>
      <c r="C22" s="3" t="s">
        <v>14</v>
      </c>
      <c r="E22">
        <v>9.2424883508851918E-2</v>
      </c>
      <c r="F22">
        <v>0.2445716047080829</v>
      </c>
      <c r="G22">
        <v>0.44104631238439479</v>
      </c>
      <c r="K22" s="47"/>
      <c r="L22" s="47"/>
      <c r="M22" s="3" t="s">
        <v>14</v>
      </c>
      <c r="N22" s="9"/>
      <c r="O22" s="9">
        <f t="shared" ref="O22:O24" si="12">(E22*S$5)/10</f>
        <v>19.286645404660504</v>
      </c>
      <c r="P22" s="9">
        <f t="shared" ref="P22:P24" si="13">(F22*T$5)/10</f>
        <v>25.517834791762702</v>
      </c>
      <c r="Q22" s="9">
        <f t="shared" ref="Q22" si="14">(G22*U$5)/10</f>
        <v>23.008695037133222</v>
      </c>
    </row>
    <row r="23" spans="1:26">
      <c r="A23" s="54"/>
      <c r="B23" s="47"/>
      <c r="C23" s="3" t="s">
        <v>15</v>
      </c>
      <c r="D23">
        <v>4.4966504572750657E-2</v>
      </c>
      <c r="E23">
        <v>9.1552161462445811E-2</v>
      </c>
      <c r="F23">
        <v>0.26402660143481405</v>
      </c>
      <c r="K23" s="47"/>
      <c r="L23" s="47"/>
      <c r="M23" s="3" t="s">
        <v>15</v>
      </c>
      <c r="N23" s="9">
        <f t="shared" ref="N23" si="15">(D23*R$5)/10</f>
        <v>18.766656680689817</v>
      </c>
      <c r="O23" s="9">
        <f t="shared" si="12"/>
        <v>19.104531237924743</v>
      </c>
      <c r="P23" s="9">
        <f t="shared" si="13"/>
        <v>27.547708181764637</v>
      </c>
      <c r="Q23" s="9"/>
    </row>
    <row r="24" spans="1:26">
      <c r="A24" s="54"/>
      <c r="B24" s="47"/>
      <c r="C24" s="3" t="s">
        <v>16</v>
      </c>
      <c r="E24">
        <v>0.11058596433460918</v>
      </c>
      <c r="F24">
        <v>0.28324630201764284</v>
      </c>
      <c r="K24" s="47"/>
      <c r="L24" s="47"/>
      <c r="M24" s="17" t="s">
        <v>16</v>
      </c>
      <c r="N24" s="9"/>
      <c r="O24" s="9">
        <f t="shared" si="12"/>
        <v>23.07638592424918</v>
      </c>
      <c r="P24" s="9">
        <f t="shared" si="13"/>
        <v>29.553031509487653</v>
      </c>
      <c r="Q24" s="9"/>
      <c r="R24" s="3">
        <f>AVERAGE(N19:Q24)</f>
        <v>14.449086108201262</v>
      </c>
      <c r="S24" s="3">
        <f>_xlfn.STDEV.S(N19:Q24)</f>
        <v>7.8592372097766949</v>
      </c>
      <c r="U24" s="26">
        <f>(R24/($G$5/10))*1000</f>
        <v>0.39949885325711132</v>
      </c>
      <c r="V24" s="26">
        <f>(S24/($G$5/10))*1000</f>
        <v>0.21729791277244115</v>
      </c>
    </row>
    <row r="25" spans="1:26">
      <c r="A25" s="54"/>
      <c r="B25" s="47"/>
      <c r="C25" s="1" t="s">
        <v>2</v>
      </c>
      <c r="K25" s="47"/>
      <c r="L25" s="47"/>
      <c r="M25" s="1" t="s">
        <v>2</v>
      </c>
      <c r="N25" s="9"/>
      <c r="O25" s="9"/>
      <c r="P25" s="9"/>
      <c r="Q25" s="9"/>
    </row>
    <row r="26" spans="1:26">
      <c r="A26" s="54"/>
      <c r="B26" s="47"/>
      <c r="C26" s="1" t="s">
        <v>3</v>
      </c>
      <c r="K26" s="47"/>
      <c r="L26" s="47"/>
      <c r="M26" s="1" t="s">
        <v>3</v>
      </c>
      <c r="N26" s="9"/>
      <c r="O26" s="9"/>
      <c r="P26" s="9"/>
      <c r="Q26" s="9"/>
    </row>
    <row r="27" spans="1:26">
      <c r="A27" s="54"/>
      <c r="B27" s="47"/>
      <c r="C27" s="2" t="s">
        <v>4</v>
      </c>
      <c r="K27" s="47"/>
      <c r="L27" s="47"/>
      <c r="M27" s="2" t="s">
        <v>4</v>
      </c>
      <c r="N27" s="9"/>
      <c r="O27" s="9"/>
      <c r="P27" s="9"/>
      <c r="Q27" s="9"/>
    </row>
    <row r="28" spans="1:26">
      <c r="A28" s="54"/>
      <c r="B28" s="47"/>
      <c r="C28" s="3" t="s">
        <v>14</v>
      </c>
      <c r="K28" s="47"/>
      <c r="L28" s="47"/>
      <c r="M28" s="3" t="s">
        <v>14</v>
      </c>
      <c r="N28" s="9"/>
      <c r="O28" s="9"/>
      <c r="P28" s="9"/>
      <c r="Q28" s="9"/>
    </row>
    <row r="29" spans="1:26">
      <c r="A29" s="54"/>
      <c r="B29" s="47"/>
      <c r="C29" s="3" t="s">
        <v>15</v>
      </c>
      <c r="K29" s="47"/>
      <c r="L29" s="47"/>
      <c r="M29" s="3" t="s">
        <v>15</v>
      </c>
      <c r="N29" s="9"/>
      <c r="O29" s="9"/>
      <c r="P29" s="9"/>
      <c r="Q29" s="9"/>
    </row>
    <row r="30" spans="1:26" ht="14.65" thickBot="1">
      <c r="A30" s="54"/>
      <c r="B30" s="47"/>
      <c r="C30" s="3" t="s">
        <v>16</v>
      </c>
      <c r="K30" s="48"/>
      <c r="L30" s="47"/>
      <c r="M30" s="10" t="s">
        <v>16</v>
      </c>
      <c r="N30" s="9"/>
      <c r="O30" s="9"/>
      <c r="P30" s="9"/>
      <c r="Q30" s="9"/>
      <c r="R30" s="3" t="e">
        <f>AVERAGE(N25:Q30)</f>
        <v>#DIV/0!</v>
      </c>
      <c r="S30" s="3" t="e">
        <f>_xlfn.STDEV.S(N25:Q30)</f>
        <v>#DIV/0!</v>
      </c>
      <c r="T30" s="20">
        <f>MEDIAN(N13:Q30)</f>
        <v>10.207797824367669</v>
      </c>
      <c r="U30" s="26" t="e">
        <f>(R30/($G$5/10))*1000</f>
        <v>#DIV/0!</v>
      </c>
      <c r="V30" s="26" t="e">
        <f>(S30/($G$5/10))*1000</f>
        <v>#DIV/0!</v>
      </c>
      <c r="W30" s="26">
        <f>(T30/($G$5/10))*1000</f>
        <v>0.28223262665731197</v>
      </c>
      <c r="X30" s="29">
        <f>(W30*10^-18)*(6.02214*10^23)</f>
        <v>169964.4390298065</v>
      </c>
      <c r="Y30" s="30">
        <f>T30*K12/10000000</f>
        <v>2.7730421907294613E-2</v>
      </c>
      <c r="Z30">
        <f>W30/135*1000</f>
        <v>2.0906120493134224</v>
      </c>
    </row>
    <row r="31" spans="1:26">
      <c r="A31" s="54" t="s">
        <v>9</v>
      </c>
      <c r="B31" s="47" t="s">
        <v>51</v>
      </c>
      <c r="C31" s="1" t="s">
        <v>2</v>
      </c>
      <c r="D31">
        <v>4.2128115000000001E-2</v>
      </c>
      <c r="E31">
        <v>7.8967390999999998E-2</v>
      </c>
      <c r="F31">
        <v>0.240701152</v>
      </c>
      <c r="G31">
        <v>0.38426042700000002</v>
      </c>
      <c r="K31" s="46" t="s">
        <v>9</v>
      </c>
      <c r="L31" s="47" t="s">
        <v>51</v>
      </c>
      <c r="M31" s="12" t="s">
        <v>2</v>
      </c>
      <c r="N31" s="9">
        <f>(D31*J$5)/10</f>
        <v>8.7910309943094695</v>
      </c>
      <c r="O31" s="9">
        <f t="shared" ref="O31:O33" si="16">(E31*K$5)/10</f>
        <v>8.2392101073209023</v>
      </c>
      <c r="P31" s="9">
        <f t="shared" ref="P31:P33" si="17">(F31*L$5)/10</f>
        <v>12.55700194275245</v>
      </c>
      <c r="Q31" s="9">
        <f t="shared" ref="Q31:Q33" si="18">(G31*M$5)/10</f>
        <v>10.023132187505871</v>
      </c>
    </row>
    <row r="32" spans="1:26">
      <c r="A32" s="54"/>
      <c r="B32" s="47"/>
      <c r="C32" s="1" t="s">
        <v>3</v>
      </c>
      <c r="D32">
        <v>3.0471623999999999E-2</v>
      </c>
      <c r="E32">
        <v>6.9824845999999996E-2</v>
      </c>
      <c r="F32">
        <v>0.17746336300000001</v>
      </c>
      <c r="G32">
        <v>0.20207138899999999</v>
      </c>
      <c r="K32" s="47"/>
      <c r="L32" s="47"/>
      <c r="M32" s="1" t="s">
        <v>3</v>
      </c>
      <c r="N32" s="9">
        <f t="shared" ref="N32:N33" si="19">(D32*J$5)/10</f>
        <v>6.3586275111275281</v>
      </c>
      <c r="O32" s="9">
        <f t="shared" si="16"/>
        <v>7.2853056131147271</v>
      </c>
      <c r="P32" s="9">
        <f t="shared" si="17"/>
        <v>9.2579855785583582</v>
      </c>
      <c r="Q32" s="9">
        <f t="shared" si="18"/>
        <v>5.2708738682058449</v>
      </c>
    </row>
    <row r="33" spans="1:25">
      <c r="A33" s="54"/>
      <c r="B33" s="47"/>
      <c r="C33" s="2" t="s">
        <v>4</v>
      </c>
      <c r="D33">
        <v>3.9006633999999998E-2</v>
      </c>
      <c r="E33">
        <v>9.3901978999999997E-2</v>
      </c>
      <c r="F33">
        <v>0.16944336800000001</v>
      </c>
      <c r="G33">
        <v>0.23613026500000001</v>
      </c>
      <c r="K33" s="47"/>
      <c r="L33" s="47"/>
      <c r="M33" s="2" t="s">
        <v>4</v>
      </c>
      <c r="N33" s="9">
        <f t="shared" si="19"/>
        <v>8.1396599035510029</v>
      </c>
      <c r="O33" s="9">
        <f t="shared" si="16"/>
        <v>9.797438216924693</v>
      </c>
      <c r="P33" s="9">
        <f t="shared" si="17"/>
        <v>8.8395950060202395</v>
      </c>
      <c r="Q33" s="9">
        <f t="shared" si="18"/>
        <v>6.1592729650659317</v>
      </c>
    </row>
    <row r="34" spans="1:25">
      <c r="A34" s="54"/>
      <c r="B34" s="47"/>
      <c r="C34" s="3" t="s">
        <v>14</v>
      </c>
      <c r="D34">
        <v>2.1923254842373362E-2</v>
      </c>
      <c r="E34">
        <v>4.2954731938352197E-2</v>
      </c>
      <c r="F34">
        <v>0.12176978187958151</v>
      </c>
      <c r="G34">
        <v>0.24353269358765148</v>
      </c>
      <c r="K34" s="47"/>
      <c r="L34" s="47"/>
      <c r="M34" s="3" t="s">
        <v>14</v>
      </c>
      <c r="N34" s="9">
        <f>(D34*R$5)/10</f>
        <v>9.1496148268418533</v>
      </c>
      <c r="O34" s="9">
        <f t="shared" ref="O34:O36" si="20">(E34*S$5)/10</f>
        <v>8.9635242360667924</v>
      </c>
      <c r="P34" s="9">
        <f t="shared" ref="P34:P36" si="21">(F34*T$5)/10</f>
        <v>12.705077436691679</v>
      </c>
      <c r="Q34" s="9">
        <f t="shared" ref="Q34:Q36" si="22">(G34*U$5)/10</f>
        <v>12.704719030608864</v>
      </c>
      <c r="R34" s="3"/>
      <c r="S34" s="3"/>
    </row>
    <row r="35" spans="1:25">
      <c r="A35" s="54"/>
      <c r="B35" s="47"/>
      <c r="C35" s="3" t="s">
        <v>15</v>
      </c>
      <c r="D35">
        <v>2.8106947238581266E-2</v>
      </c>
      <c r="E35">
        <v>4.6074599975386647E-2</v>
      </c>
      <c r="F35">
        <v>0.1185715579536229</v>
      </c>
      <c r="G35">
        <v>0.25398526830940316</v>
      </c>
      <c r="K35" s="47"/>
      <c r="L35" s="47"/>
      <c r="M35" s="3" t="s">
        <v>15</v>
      </c>
      <c r="N35" s="9">
        <f t="shared" ref="N35:N36" si="23">(D35*R$5)/10</f>
        <v>11.730363170998221</v>
      </c>
      <c r="O35" s="9">
        <f t="shared" si="20"/>
        <v>9.6145587438230802</v>
      </c>
      <c r="P35" s="9">
        <f t="shared" si="21"/>
        <v>12.371384774916468</v>
      </c>
      <c r="Q35" s="9">
        <f t="shared" si="22"/>
        <v>13.250013475596816</v>
      </c>
    </row>
    <row r="36" spans="1:25">
      <c r="A36" s="54"/>
      <c r="B36" s="47"/>
      <c r="C36" s="3" t="s">
        <v>16</v>
      </c>
      <c r="D36">
        <v>2.4470472903738858E-2</v>
      </c>
      <c r="E36">
        <v>4.3855875890712007E-2</v>
      </c>
      <c r="F36">
        <v>0.11762446378525154</v>
      </c>
      <c r="G36">
        <v>0.2440225215938826</v>
      </c>
      <c r="K36" s="47"/>
      <c r="L36" s="47"/>
      <c r="M36" s="3" t="s">
        <v>16</v>
      </c>
      <c r="N36" s="9">
        <f t="shared" si="23"/>
        <v>10.212689826837888</v>
      </c>
      <c r="O36" s="9">
        <f t="shared" si="20"/>
        <v>9.1515693079986757</v>
      </c>
      <c r="P36" s="9">
        <f t="shared" si="21"/>
        <v>12.272567937411607</v>
      </c>
      <c r="Q36" s="9">
        <f t="shared" si="22"/>
        <v>12.730272590177448</v>
      </c>
      <c r="R36" s="3">
        <f>AVERAGE(N31:Q36)</f>
        <v>9.8156453855177652</v>
      </c>
      <c r="S36" s="3">
        <f>_xlfn.STDEV.S(N31:Q36)</f>
        <v>2.3085124816316567</v>
      </c>
      <c r="U36" s="26">
        <f>(R36/($G$6/10))*1000</f>
        <v>0.25355454111623088</v>
      </c>
      <c r="V36" s="26">
        <f>(S36/($G$6/10))*1000</f>
        <v>5.9632739361674722E-2</v>
      </c>
    </row>
    <row r="37" spans="1:25">
      <c r="A37" s="54"/>
      <c r="B37" s="47" t="s">
        <v>52</v>
      </c>
      <c r="C37" s="1" t="s">
        <v>2</v>
      </c>
      <c r="D37">
        <v>4.3465671999999997E-2</v>
      </c>
      <c r="E37">
        <v>7.9283973999999993E-2</v>
      </c>
      <c r="F37" s="21"/>
      <c r="G37">
        <v>0.44327905000000001</v>
      </c>
      <c r="K37" s="47"/>
      <c r="L37" s="47" t="s">
        <v>52</v>
      </c>
      <c r="M37" s="1" t="s">
        <v>2</v>
      </c>
      <c r="N37" s="9">
        <f>(D37*J$5)/10</f>
        <v>9.0701440057427014</v>
      </c>
      <c r="O37" s="9">
        <f t="shared" ref="O37:O39" si="24">(E37*K$5)/10</f>
        <v>8.2722413854266446</v>
      </c>
      <c r="P37" s="9"/>
      <c r="Q37" s="9">
        <f t="shared" ref="Q37:Q39" si="25">(G37*M$5)/10</f>
        <v>11.562586730020014</v>
      </c>
      <c r="W37" s="25"/>
    </row>
    <row r="38" spans="1:25">
      <c r="A38" s="54"/>
      <c r="B38" s="47"/>
      <c r="C38" s="1" t="s">
        <v>3</v>
      </c>
      <c r="D38">
        <v>3.0513326E-2</v>
      </c>
      <c r="E38">
        <v>7.3171216999999997E-2</v>
      </c>
      <c r="F38">
        <v>0.19086737300000001</v>
      </c>
      <c r="G38">
        <v>0.32549303699999999</v>
      </c>
      <c r="K38" s="47"/>
      <c r="L38" s="47"/>
      <c r="M38" s="1" t="s">
        <v>3</v>
      </c>
      <c r="N38" s="9">
        <f t="shared" ref="N38:N39" si="26">(D38*J$5)/10</f>
        <v>6.3673296231143732</v>
      </c>
      <c r="O38" s="9">
        <f t="shared" si="24"/>
        <v>7.6344554763290962</v>
      </c>
      <c r="P38" s="9">
        <f t="shared" ref="P38:P39" si="27">(F38*L$5)/10</f>
        <v>9.9572517773785165</v>
      </c>
      <c r="Q38" s="9">
        <f t="shared" si="25"/>
        <v>8.4902308609669532</v>
      </c>
      <c r="U38" s="27"/>
      <c r="V38" s="27"/>
      <c r="W38" s="25"/>
    </row>
    <row r="39" spans="1:25">
      <c r="A39" s="54"/>
      <c r="B39" s="47"/>
      <c r="C39" s="2" t="s">
        <v>4</v>
      </c>
      <c r="D39">
        <v>4.0415511000000001E-2</v>
      </c>
      <c r="E39">
        <v>9.0990609E-2</v>
      </c>
      <c r="F39">
        <v>0.17378784799999999</v>
      </c>
      <c r="G39">
        <v>0.27355358400000002</v>
      </c>
      <c r="K39" s="47"/>
      <c r="L39" s="47"/>
      <c r="M39" s="2" t="s">
        <v>4</v>
      </c>
      <c r="N39" s="9">
        <f t="shared" si="26"/>
        <v>8.4336555255760963</v>
      </c>
      <c r="O39" s="9">
        <f t="shared" si="24"/>
        <v>9.4936749948353274</v>
      </c>
      <c r="P39" s="9">
        <f t="shared" si="27"/>
        <v>9.0662397202102607</v>
      </c>
      <c r="Q39" s="9">
        <f t="shared" si="25"/>
        <v>7.1354309216910092</v>
      </c>
    </row>
    <row r="40" spans="1:25">
      <c r="A40" s="54"/>
      <c r="B40" s="47"/>
      <c r="C40" s="3" t="s">
        <v>14</v>
      </c>
      <c r="K40" s="47"/>
      <c r="L40" s="47"/>
      <c r="M40" s="3" t="s">
        <v>14</v>
      </c>
      <c r="N40" s="9"/>
      <c r="O40" s="9"/>
      <c r="P40" s="9"/>
      <c r="Q40" s="9"/>
    </row>
    <row r="41" spans="1:25">
      <c r="A41" s="54"/>
      <c r="B41" s="47"/>
      <c r="C41" s="3" t="s">
        <v>15</v>
      </c>
      <c r="K41" s="47"/>
      <c r="L41" s="47"/>
      <c r="M41" s="3" t="s">
        <v>15</v>
      </c>
      <c r="N41" s="9"/>
      <c r="O41" s="9"/>
      <c r="P41" s="9"/>
      <c r="Q41" s="9"/>
    </row>
    <row r="42" spans="1:25">
      <c r="A42" s="54"/>
      <c r="B42" s="47"/>
      <c r="C42" s="3" t="s">
        <v>16</v>
      </c>
      <c r="K42" s="47"/>
      <c r="L42" s="47"/>
      <c r="M42" s="3" t="s">
        <v>16</v>
      </c>
      <c r="N42" s="9"/>
      <c r="O42" s="9"/>
      <c r="P42" s="9"/>
      <c r="Q42" s="9"/>
      <c r="R42" s="3">
        <f>AVERAGE(N37:Q42)</f>
        <v>8.6802946382991806</v>
      </c>
      <c r="S42" s="3">
        <f>_xlfn.STDEV.S(N37:Q42)</f>
        <v>1.4140157050973072</v>
      </c>
      <c r="U42" s="26">
        <f>(R42/($G$6/10))*1000</f>
        <v>0.22422653196242492</v>
      </c>
      <c r="V42" s="26">
        <f>(S42/($G$6/10))*1000</f>
        <v>3.652639120052923E-2</v>
      </c>
    </row>
    <row r="43" spans="1:25">
      <c r="A43" s="54"/>
      <c r="B43" s="47"/>
      <c r="C43" s="1" t="s">
        <v>2</v>
      </c>
      <c r="K43" s="47"/>
      <c r="L43" s="47"/>
      <c r="M43" s="1" t="s">
        <v>2</v>
      </c>
      <c r="N43" s="9"/>
      <c r="O43" s="9"/>
      <c r="P43" s="9"/>
      <c r="Q43" s="9"/>
    </row>
    <row r="44" spans="1:25">
      <c r="A44" s="54"/>
      <c r="B44" s="47"/>
      <c r="C44" s="1" t="s">
        <v>3</v>
      </c>
      <c r="K44" s="47"/>
      <c r="L44" s="47"/>
      <c r="M44" s="1" t="s">
        <v>3</v>
      </c>
      <c r="N44" s="9"/>
      <c r="O44" s="9"/>
      <c r="P44" s="9"/>
      <c r="Q44" s="9"/>
    </row>
    <row r="45" spans="1:25">
      <c r="A45" s="54"/>
      <c r="B45" s="47"/>
      <c r="C45" s="2" t="s">
        <v>4</v>
      </c>
      <c r="K45" s="47"/>
      <c r="L45" s="47"/>
      <c r="M45" s="2" t="s">
        <v>4</v>
      </c>
      <c r="N45" s="9"/>
      <c r="O45" s="9"/>
      <c r="P45" s="9"/>
      <c r="Q45" s="9"/>
    </row>
    <row r="46" spans="1:25">
      <c r="A46" s="54"/>
      <c r="B46" s="47"/>
      <c r="C46" s="3" t="s">
        <v>14</v>
      </c>
      <c r="K46" s="47"/>
      <c r="L46" s="47"/>
      <c r="M46" s="3" t="s">
        <v>14</v>
      </c>
      <c r="N46" s="9"/>
      <c r="O46" s="9"/>
      <c r="P46" s="9"/>
      <c r="Q46" s="9"/>
    </row>
    <row r="47" spans="1:25">
      <c r="A47" s="54"/>
      <c r="B47" s="47"/>
      <c r="C47" s="3" t="s">
        <v>15</v>
      </c>
      <c r="K47" s="47"/>
      <c r="L47" s="47"/>
      <c r="M47" s="3" t="s">
        <v>15</v>
      </c>
      <c r="N47" s="9"/>
      <c r="O47" s="9"/>
      <c r="P47" s="9"/>
      <c r="Q47" s="9"/>
    </row>
    <row r="48" spans="1:25" ht="14.65" thickBot="1">
      <c r="A48" s="54"/>
      <c r="B48" s="47"/>
      <c r="C48" s="3" t="s">
        <v>16</v>
      </c>
      <c r="K48" s="48"/>
      <c r="L48" s="47"/>
      <c r="M48" s="10" t="s">
        <v>16</v>
      </c>
      <c r="N48" s="9"/>
      <c r="O48" s="9"/>
      <c r="P48" s="9"/>
      <c r="Q48" s="9"/>
      <c r="R48" s="3" t="e">
        <f>AVERAGE(N43:Q48)</f>
        <v>#DIV/0!</v>
      </c>
      <c r="S48" s="3" t="e">
        <f>_xlfn.STDEV.S(N43:Q48)</f>
        <v>#DIV/0!</v>
      </c>
      <c r="T48" s="20">
        <f>MEDIAN(N31:Q48)</f>
        <v>9.1496148268418533</v>
      </c>
      <c r="U48" s="26" t="e">
        <f>(R48/($G$6/10))*1000</f>
        <v>#DIV/0!</v>
      </c>
      <c r="V48" s="26" t="e">
        <f>(S48/($G$6/10))*1000</f>
        <v>#DIV/0!</v>
      </c>
      <c r="W48" s="26">
        <f>(T48/($G$6/10))*1000</f>
        <v>0.23634985756851226</v>
      </c>
      <c r="X48" s="29">
        <f>(W48*10^-18)*(6.02214*10^23)</f>
        <v>142333.19312576405</v>
      </c>
      <c r="Y48" s="30">
        <f>T48*K12/10000000</f>
        <v>2.4855770441679963E-2</v>
      </c>
    </row>
    <row r="49" spans="1:23">
      <c r="A49" s="54" t="s">
        <v>10</v>
      </c>
      <c r="B49" s="47" t="s">
        <v>51</v>
      </c>
      <c r="C49" s="1" t="s">
        <v>2</v>
      </c>
      <c r="D49">
        <v>3.5173832000000002E-2</v>
      </c>
      <c r="E49">
        <v>8.1444625000000007E-2</v>
      </c>
      <c r="F49">
        <v>0.17461617900000001</v>
      </c>
      <c r="G49">
        <v>0.333947155</v>
      </c>
      <c r="K49" s="46" t="s">
        <v>10</v>
      </c>
      <c r="L49" s="47" t="s">
        <v>51</v>
      </c>
      <c r="M49" s="12" t="s">
        <v>2</v>
      </c>
      <c r="N49" s="9">
        <f>(D49*J$5)/10</f>
        <v>7.3398548048170253</v>
      </c>
      <c r="O49" s="9">
        <f t="shared" ref="O49:O51" si="28">(E49*K$5)/10</f>
        <v>8.4976769396745127</v>
      </c>
      <c r="P49" s="9">
        <f t="shared" ref="P49:P51" si="29">(F49*L$5)/10</f>
        <v>9.1094524505599779</v>
      </c>
      <c r="Q49" s="9">
        <f t="shared" ref="Q49:Q51" si="30">(G49*M$5)/10</f>
        <v>8.7107499055751383</v>
      </c>
    </row>
    <row r="50" spans="1:23">
      <c r="A50" s="54"/>
      <c r="B50" s="47"/>
      <c r="C50" s="1" t="s">
        <v>3</v>
      </c>
      <c r="D50">
        <v>3.0683294999999999E-2</v>
      </c>
      <c r="E50">
        <v>7.8397343999999994E-2</v>
      </c>
      <c r="F50">
        <v>0.16354456000000001</v>
      </c>
      <c r="G50">
        <v>0.38584131199999999</v>
      </c>
      <c r="K50" s="47"/>
      <c r="L50" s="47"/>
      <c r="M50" s="1" t="s">
        <v>3</v>
      </c>
      <c r="N50" s="9">
        <f t="shared" ref="N50:N51" si="31">(D50*J$5)/10</f>
        <v>6.4027976887297413</v>
      </c>
      <c r="O50" s="9">
        <f t="shared" si="28"/>
        <v>8.1797331897658054</v>
      </c>
      <c r="P50" s="9">
        <f t="shared" si="29"/>
        <v>8.5318634355625953</v>
      </c>
      <c r="Q50" s="9">
        <f t="shared" si="30"/>
        <v>10.064368334178464</v>
      </c>
    </row>
    <row r="51" spans="1:23">
      <c r="A51" s="54"/>
      <c r="B51" s="47"/>
      <c r="C51" s="2" t="s">
        <v>4</v>
      </c>
      <c r="D51">
        <v>3.4338188999999998E-2</v>
      </c>
      <c r="E51">
        <v>7.3747202999999997E-2</v>
      </c>
      <c r="F51">
        <v>0.180995823</v>
      </c>
      <c r="G51">
        <v>0.445524327</v>
      </c>
      <c r="K51" s="47"/>
      <c r="L51" s="47"/>
      <c r="M51" s="2" t="s">
        <v>4</v>
      </c>
      <c r="N51" s="9">
        <f t="shared" si="31"/>
        <v>7.165478061087148</v>
      </c>
      <c r="O51" s="9">
        <f t="shared" si="28"/>
        <v>7.6945520505324314</v>
      </c>
      <c r="P51" s="9">
        <f t="shared" si="29"/>
        <v>9.4422684817107925</v>
      </c>
      <c r="Q51" s="9">
        <f t="shared" si="30"/>
        <v>11.62115302149131</v>
      </c>
    </row>
    <row r="52" spans="1:23">
      <c r="A52" s="54"/>
      <c r="B52" s="47"/>
      <c r="C52" s="3" t="s">
        <v>14</v>
      </c>
      <c r="D52">
        <v>2.1829589385662502E-2</v>
      </c>
      <c r="E52">
        <v>4.2651905489380283E-2</v>
      </c>
      <c r="F52">
        <v>0.12183540820443643</v>
      </c>
      <c r="G52">
        <v>0.21976039602253192</v>
      </c>
      <c r="K52" s="47"/>
      <c r="L52" s="47"/>
      <c r="M52" s="3" t="s">
        <v>14</v>
      </c>
      <c r="N52" s="9">
        <f>(D52*R$5)/10</f>
        <v>9.1105237859518784</v>
      </c>
      <c r="O52" s="9">
        <f t="shared" ref="O52:O54" si="32">(E52*S$5)/10</f>
        <v>8.9003323107027263</v>
      </c>
      <c r="P52" s="9">
        <f t="shared" ref="P52:P54" si="33">(F52*T$5)/10</f>
        <v>12.711924681765927</v>
      </c>
      <c r="Q52" s="9">
        <f t="shared" ref="Q52:Q54" si="34">(G52*U$5)/10</f>
        <v>11.464555515691845</v>
      </c>
      <c r="R52" s="3"/>
      <c r="S52" s="3"/>
    </row>
    <row r="53" spans="1:23">
      <c r="A53" s="54"/>
      <c r="B53" s="47"/>
      <c r="C53" s="3" t="s">
        <v>15</v>
      </c>
      <c r="D53">
        <v>2.5747967213938735E-2</v>
      </c>
      <c r="E53">
        <v>2.9385431503538603E-2</v>
      </c>
      <c r="F53">
        <v>0.13634658643553682</v>
      </c>
      <c r="G53">
        <v>0.24592411640527612</v>
      </c>
      <c r="K53" s="47"/>
      <c r="L53" s="47"/>
      <c r="M53" s="3" t="s">
        <v>15</v>
      </c>
      <c r="N53" s="9">
        <f t="shared" ref="N53:N54" si="35">(D53*R$5)/10</f>
        <v>10.745848838392101</v>
      </c>
      <c r="O53" s="9">
        <f t="shared" si="32"/>
        <v>6.1319676688303222</v>
      </c>
      <c r="P53" s="9">
        <f t="shared" si="33"/>
        <v>14.225975542972895</v>
      </c>
      <c r="Q53" s="9">
        <f t="shared" si="34"/>
        <v>12.829475811859561</v>
      </c>
    </row>
    <row r="54" spans="1:23">
      <c r="A54" s="54"/>
      <c r="B54" s="47"/>
      <c r="C54" s="3" t="s">
        <v>16</v>
      </c>
      <c r="D54">
        <v>2.4638201471476027E-2</v>
      </c>
      <c r="E54">
        <v>4.6059440436512292E-2</v>
      </c>
      <c r="F54">
        <v>0.1158952115730414</v>
      </c>
      <c r="G54">
        <v>0.27224264081903532</v>
      </c>
      <c r="K54" s="47"/>
      <c r="L54" s="47"/>
      <c r="M54" s="3" t="s">
        <v>16</v>
      </c>
      <c r="N54" s="9">
        <f t="shared" si="35"/>
        <v>10.282690919343858</v>
      </c>
      <c r="O54" s="9">
        <f t="shared" si="32"/>
        <v>9.6113953462653239</v>
      </c>
      <c r="P54" s="9">
        <f t="shared" si="33"/>
        <v>12.092143180755421</v>
      </c>
      <c r="Q54" s="9">
        <f t="shared" si="34"/>
        <v>14.202471991761319</v>
      </c>
      <c r="R54" s="3">
        <f>AVERAGE(N49:Q54)</f>
        <v>9.7945522482490883</v>
      </c>
      <c r="S54" s="3">
        <f>_xlfn.STDEV.S(N49:Q54)</f>
        <v>2.2901358583043949</v>
      </c>
      <c r="U54" s="26">
        <f>(R54/($G$7/10))*1000</f>
        <v>0.26174300505152015</v>
      </c>
      <c r="V54" s="26">
        <f>(S54/($G$7/10))*1000</f>
        <v>6.1200045324786602E-2</v>
      </c>
    </row>
    <row r="55" spans="1:23">
      <c r="A55" s="54"/>
      <c r="B55" s="47" t="s">
        <v>52</v>
      </c>
      <c r="C55" s="1" t="s">
        <v>2</v>
      </c>
      <c r="D55">
        <v>3.5581258999999997E-2</v>
      </c>
      <c r="E55">
        <v>8.0332260000000003E-2</v>
      </c>
      <c r="F55">
        <v>0.189941848</v>
      </c>
      <c r="G55">
        <v>0.420455733</v>
      </c>
      <c r="K55" s="47"/>
      <c r="L55" s="47" t="s">
        <v>52</v>
      </c>
      <c r="M55" s="1" t="s">
        <v>2</v>
      </c>
      <c r="N55" s="9">
        <f>(D55*J$5)/10</f>
        <v>7.4248741175709538</v>
      </c>
      <c r="O55" s="9">
        <f t="shared" ref="O55:O57" si="36">(E55*K$5)/10</f>
        <v>8.3816162615266165</v>
      </c>
      <c r="P55" s="9">
        <f t="shared" ref="P55:P57" si="37">(F55*L$5)/10</f>
        <v>9.9089685883430683</v>
      </c>
      <c r="Q55" s="9">
        <f t="shared" ref="Q55:Q57" si="38">(G55*M$5)/10</f>
        <v>10.967258387118989</v>
      </c>
      <c r="W55" s="25"/>
    </row>
    <row r="56" spans="1:23">
      <c r="A56" s="54"/>
      <c r="B56" s="47"/>
      <c r="C56" s="1" t="s">
        <v>3</v>
      </c>
      <c r="D56">
        <v>3.8709822999999997E-2</v>
      </c>
      <c r="E56">
        <v>8.7324283000000003E-2</v>
      </c>
      <c r="F56">
        <v>0.188869078</v>
      </c>
      <c r="G56">
        <v>0.41401285900000001</v>
      </c>
      <c r="K56" s="47"/>
      <c r="L56" s="47"/>
      <c r="M56" s="1" t="s">
        <v>3</v>
      </c>
      <c r="N56" s="9">
        <f t="shared" ref="N56:N57" si="39">(D56*J$5)/10</f>
        <v>8.0777232443757221</v>
      </c>
      <c r="O56" s="9">
        <f t="shared" si="36"/>
        <v>9.1111420296024583</v>
      </c>
      <c r="P56" s="9">
        <f t="shared" si="37"/>
        <v>9.8530038583773116</v>
      </c>
      <c r="Q56" s="9">
        <f t="shared" si="38"/>
        <v>10.799201066531449</v>
      </c>
      <c r="U56" s="27"/>
      <c r="V56" s="27"/>
      <c r="W56" s="25"/>
    </row>
    <row r="57" spans="1:23">
      <c r="A57" s="54"/>
      <c r="B57" s="47"/>
      <c r="C57" s="2" t="s">
        <v>4</v>
      </c>
      <c r="D57">
        <v>3.7718092000000002E-2</v>
      </c>
      <c r="E57">
        <v>6.2053450000000003E-2</v>
      </c>
      <c r="F57">
        <v>0.184517075</v>
      </c>
      <c r="G57">
        <v>0.43101307999999999</v>
      </c>
      <c r="K57" s="47"/>
      <c r="L57" s="47"/>
      <c r="M57" s="2" t="s">
        <v>4</v>
      </c>
      <c r="N57" s="9">
        <f t="shared" si="39"/>
        <v>7.8707750351093564</v>
      </c>
      <c r="O57" s="9">
        <f t="shared" si="36"/>
        <v>6.4744625086338772</v>
      </c>
      <c r="P57" s="9">
        <f t="shared" si="37"/>
        <v>9.6259666810651545</v>
      </c>
      <c r="Q57" s="9">
        <f t="shared" si="38"/>
        <v>11.242638512406698</v>
      </c>
    </row>
    <row r="58" spans="1:23">
      <c r="A58" s="54"/>
      <c r="B58" s="47"/>
      <c r="C58" s="3" t="s">
        <v>14</v>
      </c>
      <c r="K58" s="47"/>
      <c r="L58" s="47"/>
      <c r="M58" s="3" t="s">
        <v>14</v>
      </c>
      <c r="N58" s="9"/>
      <c r="O58" s="9"/>
      <c r="P58" s="9"/>
      <c r="Q58" s="9"/>
    </row>
    <row r="59" spans="1:23">
      <c r="A59" s="54"/>
      <c r="B59" s="47"/>
      <c r="C59" s="3" t="s">
        <v>15</v>
      </c>
      <c r="K59" s="47"/>
      <c r="L59" s="47"/>
      <c r="M59" s="3" t="s">
        <v>15</v>
      </c>
      <c r="N59" s="9"/>
      <c r="O59" s="9"/>
      <c r="P59" s="9"/>
      <c r="Q59" s="9"/>
    </row>
    <row r="60" spans="1:23">
      <c r="A60" s="54"/>
      <c r="B60" s="47"/>
      <c r="C60" s="3" t="s">
        <v>16</v>
      </c>
      <c r="K60" s="47"/>
      <c r="L60" s="47"/>
      <c r="M60" s="3" t="s">
        <v>16</v>
      </c>
      <c r="N60" s="9"/>
      <c r="O60" s="9"/>
      <c r="P60" s="9"/>
      <c r="Q60" s="9"/>
      <c r="R60" s="3">
        <f>AVERAGE(N55:Q60)</f>
        <v>9.1448025242218041</v>
      </c>
      <c r="S60" s="3">
        <f>_xlfn.STDEV.S(N55:Q60)</f>
        <v>1.5138924438564874</v>
      </c>
      <c r="U60" s="26">
        <f>(R60/($G$7/10))*1000</f>
        <v>0.24437953186889466</v>
      </c>
      <c r="V60" s="26">
        <f>(S60/($G$7/10))*1000</f>
        <v>4.0456240115582832E-2</v>
      </c>
    </row>
    <row r="61" spans="1:23">
      <c r="A61" s="54"/>
      <c r="B61" s="47"/>
      <c r="C61" s="1" t="s">
        <v>2</v>
      </c>
      <c r="K61" s="47"/>
      <c r="L61" s="47"/>
      <c r="M61" s="1" t="s">
        <v>2</v>
      </c>
      <c r="N61" s="9"/>
      <c r="O61" s="9"/>
      <c r="P61" s="9"/>
      <c r="Q61" s="9"/>
    </row>
    <row r="62" spans="1:23">
      <c r="A62" s="54"/>
      <c r="B62" s="47"/>
      <c r="C62" s="1" t="s">
        <v>3</v>
      </c>
      <c r="K62" s="47"/>
      <c r="L62" s="47"/>
      <c r="M62" s="1" t="s">
        <v>3</v>
      </c>
      <c r="N62" s="9"/>
      <c r="O62" s="9"/>
      <c r="P62" s="9"/>
      <c r="Q62" s="9"/>
    </row>
    <row r="63" spans="1:23">
      <c r="A63" s="54"/>
      <c r="B63" s="47"/>
      <c r="C63" s="2" t="s">
        <v>4</v>
      </c>
      <c r="K63" s="47"/>
      <c r="L63" s="47"/>
      <c r="M63" s="2" t="s">
        <v>4</v>
      </c>
      <c r="N63" s="9"/>
      <c r="O63" s="9"/>
      <c r="P63" s="9"/>
      <c r="Q63" s="9"/>
    </row>
    <row r="64" spans="1:23">
      <c r="A64" s="54"/>
      <c r="B64" s="47"/>
      <c r="C64" s="3" t="s">
        <v>14</v>
      </c>
      <c r="K64" s="47"/>
      <c r="L64" s="47"/>
      <c r="M64" s="3" t="s">
        <v>14</v>
      </c>
      <c r="N64" s="9"/>
      <c r="O64" s="9"/>
      <c r="P64" s="9"/>
      <c r="Q64" s="9"/>
    </row>
    <row r="65" spans="1:25">
      <c r="A65" s="54"/>
      <c r="B65" s="47"/>
      <c r="C65" s="3" t="s">
        <v>15</v>
      </c>
      <c r="K65" s="47"/>
      <c r="L65" s="47"/>
      <c r="M65" s="3" t="s">
        <v>15</v>
      </c>
      <c r="N65" s="9"/>
      <c r="O65" s="9"/>
      <c r="P65" s="9"/>
      <c r="Q65" s="9"/>
    </row>
    <row r="66" spans="1:25" ht="14.65" thickBot="1">
      <c r="A66" s="54"/>
      <c r="B66" s="47"/>
      <c r="C66" s="3" t="s">
        <v>16</v>
      </c>
      <c r="K66" s="48"/>
      <c r="L66" s="47"/>
      <c r="M66" s="10" t="s">
        <v>16</v>
      </c>
      <c r="N66" s="9"/>
      <c r="O66" s="9"/>
      <c r="P66" s="9"/>
      <c r="Q66" s="9"/>
      <c r="R66" s="3" t="e">
        <f>AVERAGE(N61:Q66)</f>
        <v>#DIV/0!</v>
      </c>
      <c r="S66" s="3" t="e">
        <f>_xlfn.STDEV.S(N61:Q66)</f>
        <v>#DIV/0!</v>
      </c>
      <c r="T66" s="20">
        <f>MEDIAN(N49:Q66)</f>
        <v>9.2767052556566263</v>
      </c>
      <c r="U66" s="26" t="e">
        <f>(R66/($G$7/10))*1000</f>
        <v>#DIV/0!</v>
      </c>
      <c r="V66" s="26" t="e">
        <f>(S66/($G$7/10))*1000</f>
        <v>#DIV/0!</v>
      </c>
      <c r="W66" s="26">
        <f>(T66/($G$7/10))*1000</f>
        <v>0.24790441145758904</v>
      </c>
      <c r="X66" s="29">
        <f>(W66*10^-18)*(6.02214*10^23)</f>
        <v>149291.50724152054</v>
      </c>
      <c r="Y66" s="30">
        <f>T66*K12/10000000</f>
        <v>2.5201023283874743E-2</v>
      </c>
    </row>
    <row r="67" spans="1:25">
      <c r="A67" s="54" t="s">
        <v>11</v>
      </c>
      <c r="B67" s="47" t="s">
        <v>51</v>
      </c>
      <c r="C67" s="1" t="s">
        <v>2</v>
      </c>
      <c r="D67">
        <v>3.5182999999999999E-2</v>
      </c>
      <c r="E67">
        <v>9.0357572999999997E-2</v>
      </c>
      <c r="F67">
        <v>0.198427362</v>
      </c>
      <c r="K67" s="46" t="s">
        <v>11</v>
      </c>
      <c r="L67" s="47" t="s">
        <v>51</v>
      </c>
      <c r="M67" s="12" t="s">
        <v>2</v>
      </c>
      <c r="N67" s="9">
        <f>(D67*J$5)/10</f>
        <v>7.3417679255952946</v>
      </c>
      <c r="O67" s="9">
        <f t="shared" ref="O67:O69" si="40">(E67*K$5)/10</f>
        <v>9.4276260024164422</v>
      </c>
      <c r="P67" s="9">
        <f t="shared" ref="P67:P69" si="41">(F67*L$5)/10</f>
        <v>10.351644557684725</v>
      </c>
      <c r="Q67" s="9"/>
    </row>
    <row r="68" spans="1:25">
      <c r="A68" s="54"/>
      <c r="B68" s="47"/>
      <c r="C68" s="1" t="s">
        <v>3</v>
      </c>
      <c r="D68">
        <v>4.0130601000000002E-2</v>
      </c>
      <c r="E68">
        <v>0.10243890999999999</v>
      </c>
      <c r="F68">
        <v>0.212114265</v>
      </c>
      <c r="G68">
        <v>0.43189945899999999</v>
      </c>
      <c r="K68" s="47"/>
      <c r="L68" s="47"/>
      <c r="M68" s="1" t="s">
        <v>3</v>
      </c>
      <c r="N68" s="9">
        <f t="shared" ref="N68:N69" si="42">(D68*J$5)/10</f>
        <v>8.374202292489624</v>
      </c>
      <c r="O68" s="9">
        <f t="shared" si="40"/>
        <v>10.688154844256362</v>
      </c>
      <c r="P68" s="9">
        <f t="shared" si="41"/>
        <v>11.065668841046959</v>
      </c>
      <c r="Q68" s="9">
        <f t="shared" ref="Q68:Q69" si="43">(G68*M$5)/10</f>
        <v>11.265759014183555</v>
      </c>
    </row>
    <row r="69" spans="1:25">
      <c r="A69" s="54"/>
      <c r="B69" s="47"/>
      <c r="C69" s="2" t="s">
        <v>4</v>
      </c>
      <c r="D69">
        <v>3.3817839000000002E-2</v>
      </c>
      <c r="E69">
        <v>8.6522847E-2</v>
      </c>
      <c r="F69">
        <v>0.18293716700000001</v>
      </c>
      <c r="G69">
        <v>0.39578123700000001</v>
      </c>
      <c r="K69" s="47"/>
      <c r="L69" s="47"/>
      <c r="M69" s="2" t="s">
        <v>4</v>
      </c>
      <c r="N69" s="9">
        <f t="shared" si="42"/>
        <v>7.0568946844540168</v>
      </c>
      <c r="O69" s="9">
        <f t="shared" si="40"/>
        <v>9.0275227089189265</v>
      </c>
      <c r="P69" s="9">
        <f t="shared" si="41"/>
        <v>9.5435453562790986</v>
      </c>
      <c r="Q69" s="9">
        <f t="shared" si="43"/>
        <v>10.323643490318585</v>
      </c>
    </row>
    <row r="70" spans="1:25">
      <c r="A70" s="54"/>
      <c r="B70" s="47"/>
      <c r="C70" s="3" t="s">
        <v>14</v>
      </c>
      <c r="D70">
        <v>2.9361244350389941E-2</v>
      </c>
      <c r="E70">
        <v>5.668395166090906E-2</v>
      </c>
      <c r="F70">
        <v>0.14512031141597523</v>
      </c>
      <c r="G70">
        <v>0.2849540036631264</v>
      </c>
      <c r="K70" s="47"/>
      <c r="L70" s="47"/>
      <c r="M70" s="3" t="s">
        <v>14</v>
      </c>
      <c r="N70" s="9">
        <f>(D70*R$5)/10</f>
        <v>12.253840890615294</v>
      </c>
      <c r="O70" s="9">
        <f t="shared" ref="O70:O72" si="44">(E70*S$5)/10</f>
        <v>11.828451757952882</v>
      </c>
      <c r="P70" s="9">
        <f t="shared" ref="P70:P72" si="45">(F70*T$5)/10</f>
        <v>15.141398512153705</v>
      </c>
      <c r="Q70" s="9">
        <f t="shared" ref="Q70:Q72" si="46">(G70*U$5)/10</f>
        <v>14.865603873773594</v>
      </c>
      <c r="R70" s="3"/>
      <c r="S70" s="3"/>
    </row>
    <row r="71" spans="1:25">
      <c r="A71" s="54"/>
      <c r="B71" s="47"/>
      <c r="C71" s="3" t="s">
        <v>15</v>
      </c>
      <c r="D71">
        <v>3.013145879288566E-2</v>
      </c>
      <c r="E71">
        <v>5.6581815218576033E-2</v>
      </c>
      <c r="F71">
        <v>0.15157299888892678</v>
      </c>
      <c r="G71">
        <v>0.31728479952483668</v>
      </c>
      <c r="K71" s="47"/>
      <c r="L71" s="47"/>
      <c r="M71" s="3" t="s">
        <v>15</v>
      </c>
      <c r="N71" s="9">
        <f t="shared" ref="N71:N72" si="47">(D71*R$5)/10</f>
        <v>12.575287935480446</v>
      </c>
      <c r="O71" s="9">
        <f t="shared" si="44"/>
        <v>11.807138565321356</v>
      </c>
      <c r="P71" s="9">
        <f t="shared" si="45"/>
        <v>15.814651701517978</v>
      </c>
      <c r="Q71" s="9">
        <f t="shared" si="46"/>
        <v>16.552250834425571</v>
      </c>
    </row>
    <row r="72" spans="1:25">
      <c r="A72" s="54"/>
      <c r="B72" s="47"/>
      <c r="C72" s="3" t="s">
        <v>16</v>
      </c>
      <c r="D72">
        <v>2.7307490625008812E-2</v>
      </c>
      <c r="E72">
        <v>5.5086652713853976E-2</v>
      </c>
      <c r="F72">
        <v>0.13969016949586435</v>
      </c>
      <c r="G72">
        <v>0.36916533513321781</v>
      </c>
      <c r="K72" s="47"/>
      <c r="L72" s="47"/>
      <c r="M72" s="3" t="s">
        <v>16</v>
      </c>
      <c r="N72" s="9">
        <f t="shared" si="47"/>
        <v>11.396711980171329</v>
      </c>
      <c r="O72" s="9">
        <f t="shared" si="44"/>
        <v>11.495137424977408</v>
      </c>
      <c r="P72" s="9">
        <f t="shared" si="45"/>
        <v>14.57483452129874</v>
      </c>
      <c r="Q72" s="9">
        <f t="shared" si="46"/>
        <v>19.258777084974962</v>
      </c>
      <c r="R72" s="3">
        <f>AVERAGE(N67:Q72)</f>
        <v>11.827413686969862</v>
      </c>
      <c r="S72" s="3">
        <f>_xlfn.STDEV.S(N67:Q72)</f>
        <v>3.0338770241018209</v>
      </c>
      <c r="U72" s="26">
        <f>(R72/($G$8/10))*1000</f>
        <v>0.36339689315739432</v>
      </c>
      <c r="V72" s="26">
        <f>(S72/($G$8/10))*1000</f>
        <v>9.3215770916579788E-2</v>
      </c>
    </row>
    <row r="73" spans="1:25">
      <c r="A73" s="54"/>
      <c r="B73" s="47" t="s">
        <v>52</v>
      </c>
      <c r="C73" s="1" t="s">
        <v>2</v>
      </c>
      <c r="D73">
        <v>3.4616371E-2</v>
      </c>
      <c r="E73">
        <v>8.5758313000000003E-2</v>
      </c>
      <c r="F73">
        <v>0.18594322099999999</v>
      </c>
      <c r="K73" s="47"/>
      <c r="L73" s="47" t="s">
        <v>52</v>
      </c>
      <c r="M73" s="1" t="s">
        <v>2</v>
      </c>
      <c r="N73" s="9">
        <f>(D73*J$5)/10</f>
        <v>7.2235273373023094</v>
      </c>
      <c r="O73" s="9">
        <f t="shared" ref="O73:O75" si="48">(E73*K$5)/10</f>
        <v>8.9477536272711546</v>
      </c>
      <c r="P73" s="9">
        <f t="shared" ref="P73:P75" si="49">(F73*L$5)/10</f>
        <v>9.7003664832424565</v>
      </c>
      <c r="Q73" s="9"/>
      <c r="W73" s="25"/>
    </row>
    <row r="74" spans="1:25">
      <c r="A74" s="54"/>
      <c r="B74" s="47"/>
      <c r="C74" s="1" t="s">
        <v>3</v>
      </c>
      <c r="D74">
        <v>4.3057566999999998E-2</v>
      </c>
      <c r="E74">
        <v>9.8055252999999995E-2</v>
      </c>
      <c r="F74">
        <v>0.24390653400000001</v>
      </c>
      <c r="G74">
        <v>0.49840827399999998</v>
      </c>
      <c r="K74" s="47"/>
      <c r="L74" s="47"/>
      <c r="M74" s="1" t="s">
        <v>3</v>
      </c>
      <c r="N74" s="9">
        <f t="shared" ref="N74:N75" si="50">(D74*J$5)/10</f>
        <v>8.9849832121982338</v>
      </c>
      <c r="O74" s="9">
        <f t="shared" si="48"/>
        <v>10.230777810469997</v>
      </c>
      <c r="P74" s="9">
        <f t="shared" si="49"/>
        <v>12.724221699146735</v>
      </c>
      <c r="Q74" s="9">
        <f t="shared" ref="Q74:Q75" si="51">(G74*M$5)/10</f>
        <v>13.000589346788619</v>
      </c>
      <c r="U74" s="27"/>
      <c r="V74" s="27"/>
      <c r="W74" s="25"/>
    </row>
    <row r="75" spans="1:25">
      <c r="A75" s="54"/>
      <c r="B75" s="47"/>
      <c r="C75" s="2" t="s">
        <v>4</v>
      </c>
      <c r="D75">
        <v>3.2364562999999999E-2</v>
      </c>
      <c r="E75">
        <v>8.2035320999999994E-2</v>
      </c>
      <c r="F75">
        <v>0.19351056599999999</v>
      </c>
      <c r="G75">
        <v>0.34526960299999998</v>
      </c>
      <c r="K75" s="47"/>
      <c r="L75" s="47"/>
      <c r="M75" s="2" t="s">
        <v>4</v>
      </c>
      <c r="N75" s="9">
        <f t="shared" si="50"/>
        <v>6.7536341573859033</v>
      </c>
      <c r="O75" s="9">
        <f t="shared" si="48"/>
        <v>8.5593083091793485</v>
      </c>
      <c r="P75" s="9">
        <f t="shared" si="49"/>
        <v>10.095143014542474</v>
      </c>
      <c r="Q75" s="9">
        <f t="shared" si="51"/>
        <v>9.0060870910255684</v>
      </c>
    </row>
    <row r="76" spans="1:25">
      <c r="A76" s="54"/>
      <c r="B76" s="47"/>
      <c r="C76" s="3" t="s">
        <v>14</v>
      </c>
      <c r="F76">
        <v>0.28185596443845817</v>
      </c>
      <c r="G76">
        <v>0.53348682194746078</v>
      </c>
      <c r="K76" s="47"/>
      <c r="L76" s="47"/>
      <c r="M76" s="3" t="s">
        <v>14</v>
      </c>
      <c r="N76" s="9"/>
      <c r="O76" s="9"/>
      <c r="P76" s="9">
        <f t="shared" ref="P76" si="52">(F76*T$5)/10</f>
        <v>29.407968043543757</v>
      </c>
      <c r="Q76" s="9">
        <f t="shared" ref="Q76" si="53">(G76*U$5)/10</f>
        <v>27.831171575062076</v>
      </c>
    </row>
    <row r="77" spans="1:25">
      <c r="A77" s="54"/>
      <c r="B77" s="47"/>
      <c r="C77" s="3" t="s">
        <v>15</v>
      </c>
      <c r="K77" s="47"/>
      <c r="L77" s="47"/>
      <c r="M77" s="3" t="s">
        <v>15</v>
      </c>
      <c r="N77" s="9"/>
      <c r="O77" s="9"/>
      <c r="P77" s="9"/>
      <c r="Q77" s="9"/>
    </row>
    <row r="78" spans="1:25">
      <c r="A78" s="54"/>
      <c r="B78" s="47"/>
      <c r="C78" s="3" t="s">
        <v>16</v>
      </c>
      <c r="K78" s="47"/>
      <c r="L78" s="47"/>
      <c r="M78" s="3" t="s">
        <v>16</v>
      </c>
      <c r="N78" s="9"/>
      <c r="O78" s="9"/>
      <c r="P78" s="9"/>
      <c r="Q78" s="9"/>
      <c r="R78" s="3">
        <f>AVERAGE(N73:Q78)</f>
        <v>12.497348592858355</v>
      </c>
      <c r="S78" s="3">
        <f>_xlfn.STDEV.S(N73:Q78)</f>
        <v>7.3799717314310742</v>
      </c>
      <c r="U78" s="26">
        <f>(R78/($G$8/10))*1000</f>
        <v>0.38398062091571045</v>
      </c>
      <c r="V78" s="26">
        <f>(S78/($G$8/10))*1000</f>
        <v>0.22674938661746688</v>
      </c>
    </row>
    <row r="79" spans="1:25">
      <c r="A79" s="54"/>
      <c r="B79" s="47"/>
      <c r="C79" s="1" t="s">
        <v>2</v>
      </c>
      <c r="K79" s="47"/>
      <c r="L79" s="47"/>
      <c r="M79" s="1" t="s">
        <v>2</v>
      </c>
      <c r="N79" s="9"/>
      <c r="O79" s="9"/>
      <c r="P79" s="9"/>
      <c r="Q79" s="9"/>
    </row>
    <row r="80" spans="1:25">
      <c r="A80" s="54"/>
      <c r="B80" s="47"/>
      <c r="C80" s="1" t="s">
        <v>3</v>
      </c>
      <c r="K80" s="47"/>
      <c r="L80" s="47"/>
      <c r="M80" s="1" t="s">
        <v>3</v>
      </c>
      <c r="N80" s="9"/>
      <c r="O80" s="9"/>
      <c r="P80" s="9"/>
      <c r="Q80" s="9"/>
    </row>
    <row r="81" spans="1:25">
      <c r="A81" s="54"/>
      <c r="B81" s="47"/>
      <c r="C81" s="2" t="s">
        <v>4</v>
      </c>
      <c r="K81" s="47"/>
      <c r="L81" s="47"/>
      <c r="M81" s="2" t="s">
        <v>4</v>
      </c>
      <c r="N81" s="9"/>
      <c r="O81" s="9"/>
      <c r="P81" s="9"/>
      <c r="Q81" s="9"/>
    </row>
    <row r="82" spans="1:25">
      <c r="A82" s="54"/>
      <c r="B82" s="47"/>
      <c r="C82" s="3" t="s">
        <v>14</v>
      </c>
      <c r="K82" s="47"/>
      <c r="L82" s="47"/>
      <c r="M82" s="3" t="s">
        <v>14</v>
      </c>
      <c r="N82" s="9"/>
      <c r="O82" s="9"/>
      <c r="P82" s="9"/>
      <c r="Q82" s="9"/>
    </row>
    <row r="83" spans="1:25">
      <c r="A83" s="54"/>
      <c r="B83" s="47"/>
      <c r="C83" s="3" t="s">
        <v>15</v>
      </c>
      <c r="K83" s="47"/>
      <c r="L83" s="47"/>
      <c r="M83" s="3" t="s">
        <v>15</v>
      </c>
      <c r="N83" s="9"/>
      <c r="O83" s="9"/>
      <c r="P83" s="9"/>
      <c r="Q83" s="9"/>
    </row>
    <row r="84" spans="1:25" ht="14.65" thickBot="1">
      <c r="A84" s="54"/>
      <c r="B84" s="47"/>
      <c r="C84" s="3" t="s">
        <v>16</v>
      </c>
      <c r="K84" s="48"/>
      <c r="L84" s="47"/>
      <c r="M84" s="10" t="s">
        <v>16</v>
      </c>
      <c r="N84" s="9"/>
      <c r="O84" s="9"/>
      <c r="P84" s="9"/>
      <c r="Q84" s="9"/>
      <c r="R84" s="3" t="e">
        <f>AVERAGE(N79:Q84)</f>
        <v>#DIV/0!</v>
      </c>
      <c r="S84" s="3" t="e">
        <f>_xlfn.STDEV.S(N79:Q84)</f>
        <v>#DIV/0!</v>
      </c>
      <c r="T84" s="20">
        <f>MEDIAN(N67:Q84)</f>
        <v>10.87691184265166</v>
      </c>
      <c r="U84" s="26" t="e">
        <f>(R84/($G$8/10))*1000</f>
        <v>#DIV/0!</v>
      </c>
      <c r="V84" s="26" t="e">
        <f>(S84/($G$8/10))*1000</f>
        <v>#DIV/0!</v>
      </c>
      <c r="W84" s="26">
        <f>(T84/($G$8/10))*1000</f>
        <v>0.33419275552364086</v>
      </c>
      <c r="X84" s="29">
        <f>(W84*10^-18)*(6.02214*10^23)</f>
        <v>201255.55607491385</v>
      </c>
      <c r="Y84" s="30">
        <f>T84*K12/10000000</f>
        <v>2.9548131696452758E-2</v>
      </c>
    </row>
    <row r="85" spans="1:25">
      <c r="A85" s="54" t="s">
        <v>12</v>
      </c>
      <c r="B85" s="47" t="s">
        <v>51</v>
      </c>
      <c r="C85" s="1" t="s">
        <v>2</v>
      </c>
      <c r="D85">
        <v>3.6460283000000003E-2</v>
      </c>
      <c r="E85">
        <v>7.7196869000000001E-2</v>
      </c>
      <c r="F85">
        <v>0.237640195</v>
      </c>
      <c r="G85">
        <v>0.438086641</v>
      </c>
      <c r="K85" s="46" t="s">
        <v>12</v>
      </c>
      <c r="L85" s="47" t="s">
        <v>51</v>
      </c>
      <c r="M85" s="12" t="s">
        <v>2</v>
      </c>
      <c r="N85" s="9">
        <f>(D85*J$5)/10</f>
        <v>7.6083033364843091</v>
      </c>
      <c r="O85" s="9">
        <f t="shared" ref="O85:O87" si="54">(E85*K$5)/10</f>
        <v>8.054479390338825</v>
      </c>
      <c r="P85" s="9">
        <f t="shared" ref="P85:P87" si="55">(F85*L$5)/10</f>
        <v>12.397316612307161</v>
      </c>
      <c r="Q85" s="9">
        <f t="shared" ref="Q85:Q87" si="56">(G85*M$5)/10</f>
        <v>11.427146809274296</v>
      </c>
    </row>
    <row r="86" spans="1:25">
      <c r="A86" s="54"/>
      <c r="B86" s="47"/>
      <c r="C86" s="1" t="s">
        <v>3</v>
      </c>
      <c r="D86">
        <v>3.5785288999999998E-2</v>
      </c>
      <c r="E86">
        <v>0.14454566899999999</v>
      </c>
      <c r="F86">
        <v>0.210206063</v>
      </c>
      <c r="G86">
        <v>0.42525589400000002</v>
      </c>
      <c r="K86" s="47"/>
      <c r="L86" s="47"/>
      <c r="M86" s="1" t="s">
        <v>3</v>
      </c>
      <c r="N86" s="9">
        <f t="shared" ref="N86:N87" si="57">(D86*J$5)/10</f>
        <v>7.4674498191842122</v>
      </c>
      <c r="O86" s="9">
        <f t="shared" si="54"/>
        <v>15.081442123296961</v>
      </c>
      <c r="P86" s="9">
        <f t="shared" si="55"/>
        <v>10.966120932688115</v>
      </c>
      <c r="Q86" s="9">
        <f t="shared" si="56"/>
        <v>11.0924668260934</v>
      </c>
    </row>
    <row r="87" spans="1:25">
      <c r="A87" s="54"/>
      <c r="B87" s="47"/>
      <c r="C87" s="2" t="s">
        <v>4</v>
      </c>
      <c r="D87">
        <v>3.3545765999999998E-2</v>
      </c>
      <c r="E87">
        <v>7.6867323000000001E-2</v>
      </c>
      <c r="F87">
        <v>0.1933494</v>
      </c>
      <c r="G87">
        <v>0.349485514</v>
      </c>
      <c r="K87" s="47"/>
      <c r="L87" s="47"/>
      <c r="M87" s="2" t="s">
        <v>4</v>
      </c>
      <c r="N87" s="9">
        <f t="shared" si="57"/>
        <v>7.0001201960698394</v>
      </c>
      <c r="O87" s="9">
        <f t="shared" si="54"/>
        <v>8.0200955934367961</v>
      </c>
      <c r="P87" s="9">
        <f t="shared" si="55"/>
        <v>10.086735236855121</v>
      </c>
      <c r="Q87" s="9">
        <f t="shared" si="56"/>
        <v>9.1160558264836205</v>
      </c>
    </row>
    <row r="88" spans="1:25">
      <c r="A88" s="54"/>
      <c r="B88" s="47"/>
      <c r="C88" s="3" t="s">
        <v>14</v>
      </c>
      <c r="D88">
        <v>2.2545024673591482E-2</v>
      </c>
      <c r="E88">
        <v>5.08050336248995E-2</v>
      </c>
      <c r="F88">
        <v>0.13069147148554389</v>
      </c>
      <c r="G88">
        <v>0.2186220591318154</v>
      </c>
      <c r="K88" s="47"/>
      <c r="L88" s="47"/>
      <c r="M88" s="3" t="s">
        <v>14</v>
      </c>
      <c r="N88" s="9">
        <f>(D88*R$5)/10</f>
        <v>9.4091088895391799</v>
      </c>
      <c r="O88" s="9">
        <f t="shared" ref="O88:O90" si="58">(E88*S$5)/10</f>
        <v>10.60167598914469</v>
      </c>
      <c r="P88" s="9">
        <f t="shared" ref="P88:P90" si="59">(F88*T$5)/10</f>
        <v>13.635938571205102</v>
      </c>
      <c r="Q88" s="9">
        <f t="shared" ref="Q88:Q90" si="60">(G88*U$5)/10</f>
        <v>11.405170263774837</v>
      </c>
      <c r="R88" s="3"/>
      <c r="S88" s="3"/>
    </row>
    <row r="89" spans="1:25">
      <c r="A89" s="54"/>
      <c r="B89" s="47"/>
      <c r="C89" s="3" t="s">
        <v>15</v>
      </c>
      <c r="D89">
        <v>2.4481080598490489E-2</v>
      </c>
      <c r="E89">
        <v>4.6185575276966741E-2</v>
      </c>
      <c r="F89">
        <v>0.12753510764125506</v>
      </c>
      <c r="G89">
        <v>0.25555178081241325</v>
      </c>
      <c r="K89" s="47"/>
      <c r="L89" s="47"/>
      <c r="M89" s="3" t="s">
        <v>15</v>
      </c>
      <c r="N89" s="9">
        <f t="shared" ref="N89:N90" si="61">(D89*R$5)/10</f>
        <v>10.217116921348989</v>
      </c>
      <c r="O89" s="9">
        <f t="shared" si="58"/>
        <v>9.6377163742034924</v>
      </c>
      <c r="P89" s="9">
        <f t="shared" si="59"/>
        <v>13.306613459169341</v>
      </c>
      <c r="Q89" s="9">
        <f t="shared" si="60"/>
        <v>13.331735978294452</v>
      </c>
    </row>
    <row r="90" spans="1:25">
      <c r="A90" s="54"/>
      <c r="B90" s="47"/>
      <c r="C90" s="3" t="s">
        <v>16</v>
      </c>
      <c r="D90">
        <v>2.4912917557046874E-2</v>
      </c>
      <c r="E90">
        <v>4.535390326352888E-2</v>
      </c>
      <c r="F90">
        <v>0.1245244645058792</v>
      </c>
      <c r="G90">
        <v>0.23758685902107551</v>
      </c>
      <c r="K90" s="47"/>
      <c r="L90" s="47"/>
      <c r="M90" s="3" t="s">
        <v>16</v>
      </c>
      <c r="N90" s="9">
        <f t="shared" si="61"/>
        <v>10.397342981174239</v>
      </c>
      <c r="O90" s="9">
        <f t="shared" si="58"/>
        <v>9.4641682710606858</v>
      </c>
      <c r="P90" s="9">
        <f t="shared" si="59"/>
        <v>12.992492389239032</v>
      </c>
      <c r="Q90" s="9">
        <f t="shared" si="60"/>
        <v>12.39453415785936</v>
      </c>
      <c r="R90" s="3">
        <f>AVERAGE(N85:Q90)</f>
        <v>10.629639456188585</v>
      </c>
      <c r="S90" s="3">
        <f>_xlfn.STDEV.S(N85:Q90)</f>
        <v>2.1779170704303232</v>
      </c>
      <c r="U90" s="26">
        <f>(R90/($G$9/10))*1000</f>
        <v>0.29839435113799651</v>
      </c>
      <c r="V90" s="26">
        <f>(S90/($G$9/10))*1000</f>
        <v>6.1138306124302537E-2</v>
      </c>
    </row>
    <row r="91" spans="1:25">
      <c r="A91" s="54"/>
      <c r="B91" s="47" t="s">
        <v>52</v>
      </c>
      <c r="C91" s="1" t="s">
        <v>2</v>
      </c>
      <c r="D91">
        <v>3.7859322000000001E-2</v>
      </c>
      <c r="E91">
        <v>7.9969244999999994E-2</v>
      </c>
      <c r="F91">
        <v>0.20828606599999999</v>
      </c>
      <c r="G91">
        <v>0.46360179400000001</v>
      </c>
      <c r="K91" s="47"/>
      <c r="L91" s="47" t="s">
        <v>52</v>
      </c>
      <c r="M91" s="1" t="s">
        <v>2</v>
      </c>
      <c r="N91" s="9">
        <f>(D91*J$5)/10</f>
        <v>7.9002460263304526</v>
      </c>
      <c r="O91" s="9">
        <f t="shared" ref="O91:O93" si="62">(E91*K$5)/10</f>
        <v>8.3437404140504192</v>
      </c>
      <c r="P91" s="9">
        <f t="shared" ref="P91:P93" si="63">(F91*L$5)/10</f>
        <v>10.865957697660978</v>
      </c>
      <c r="Q91" s="9">
        <f t="shared" ref="Q91:Q93" si="64">(G91*M$5)/10</f>
        <v>12.092689585302693</v>
      </c>
      <c r="W91" s="25"/>
    </row>
    <row r="92" spans="1:25">
      <c r="A92" s="54"/>
      <c r="B92" s="47"/>
      <c r="C92" s="1" t="s">
        <v>3</v>
      </c>
      <c r="D92">
        <v>3.5416835000000001E-2</v>
      </c>
      <c r="E92">
        <v>8.7615958999999993E-2</v>
      </c>
      <c r="F92">
        <v>0.21734837000000001</v>
      </c>
      <c r="G92">
        <v>0.46256967999999998</v>
      </c>
      <c r="K92" s="47"/>
      <c r="L92" s="47"/>
      <c r="M92" s="1" t="s">
        <v>3</v>
      </c>
      <c r="N92" s="9">
        <f t="shared" ref="N92:N93" si="65">(D92*J$5)/10</f>
        <v>7.3905631478015197</v>
      </c>
      <c r="O92" s="9">
        <f t="shared" si="62"/>
        <v>9.1415745893822624</v>
      </c>
      <c r="P92" s="9">
        <f t="shared" si="63"/>
        <v>11.338723897524506</v>
      </c>
      <c r="Q92" s="9">
        <f t="shared" si="64"/>
        <v>12.065767700227664</v>
      </c>
      <c r="U92" s="27"/>
      <c r="V92" s="27"/>
      <c r="W92" s="25"/>
    </row>
    <row r="93" spans="1:25">
      <c r="A93" s="54"/>
      <c r="B93" s="47"/>
      <c r="C93" s="2" t="s">
        <v>4</v>
      </c>
      <c r="D93">
        <v>3.7226362999999998E-2</v>
      </c>
      <c r="E93">
        <v>7.3832990000000001E-2</v>
      </c>
      <c r="F93">
        <v>0.182761585</v>
      </c>
      <c r="G93">
        <v>0.37679115200000002</v>
      </c>
      <c r="K93" s="47"/>
      <c r="L93" s="47"/>
      <c r="M93" s="2" t="s">
        <v>4</v>
      </c>
      <c r="N93" s="9">
        <f t="shared" si="65"/>
        <v>7.768164109370078</v>
      </c>
      <c r="O93" s="9">
        <f t="shared" si="62"/>
        <v>7.7035027972713834</v>
      </c>
      <c r="P93" s="9">
        <f t="shared" si="63"/>
        <v>9.5343855184603221</v>
      </c>
      <c r="Q93" s="9">
        <f t="shared" si="64"/>
        <v>9.8283020009724211</v>
      </c>
    </row>
    <row r="94" spans="1:25">
      <c r="A94" s="54"/>
      <c r="B94" s="47"/>
      <c r="C94" s="3" t="s">
        <v>14</v>
      </c>
      <c r="K94" s="47"/>
      <c r="L94" s="47"/>
      <c r="M94" s="3" t="s">
        <v>14</v>
      </c>
      <c r="N94" s="9"/>
      <c r="O94" s="9"/>
      <c r="P94" s="9"/>
      <c r="Q94" s="9"/>
    </row>
    <row r="95" spans="1:25">
      <c r="A95" s="54"/>
      <c r="B95" s="47"/>
      <c r="C95" s="3" t="s">
        <v>15</v>
      </c>
      <c r="K95" s="47"/>
      <c r="L95" s="47"/>
      <c r="M95" s="3" t="s">
        <v>15</v>
      </c>
      <c r="N95" s="9"/>
      <c r="O95" s="9"/>
      <c r="P95" s="9"/>
      <c r="Q95" s="9"/>
    </row>
    <row r="96" spans="1:25">
      <c r="A96" s="54"/>
      <c r="B96" s="47"/>
      <c r="C96" s="3" t="s">
        <v>16</v>
      </c>
      <c r="K96" s="47"/>
      <c r="L96" s="47"/>
      <c r="M96" s="3" t="s">
        <v>16</v>
      </c>
      <c r="N96" s="9"/>
      <c r="O96" s="9"/>
      <c r="P96" s="9"/>
      <c r="Q96" s="9"/>
      <c r="R96" s="3">
        <f>AVERAGE(N91:Q96)</f>
        <v>9.4978014570295599</v>
      </c>
      <c r="S96" s="3">
        <f>_xlfn.STDEV.S(N91:Q96)</f>
        <v>1.7415211509500483</v>
      </c>
      <c r="U96" s="26">
        <f>(R96/($G$9/10))*1000</f>
        <v>0.26662148934485674</v>
      </c>
      <c r="V96" s="26">
        <f>(S96/($G$9/10))*1000</f>
        <v>4.8887836315867704E-2</v>
      </c>
    </row>
    <row r="97" spans="1:25">
      <c r="A97" s="54"/>
      <c r="B97" s="47"/>
      <c r="C97" s="1" t="s">
        <v>2</v>
      </c>
      <c r="K97" s="47"/>
      <c r="L97" s="47"/>
      <c r="M97" s="1" t="s">
        <v>2</v>
      </c>
      <c r="N97" s="9"/>
      <c r="O97" s="9"/>
      <c r="P97" s="9"/>
      <c r="Q97" s="9"/>
    </row>
    <row r="98" spans="1:25">
      <c r="A98" s="54"/>
      <c r="B98" s="47"/>
      <c r="C98" s="1" t="s">
        <v>3</v>
      </c>
      <c r="K98" s="47"/>
      <c r="L98" s="47"/>
      <c r="M98" s="1" t="s">
        <v>3</v>
      </c>
      <c r="N98" s="9"/>
      <c r="O98" s="9"/>
      <c r="P98" s="9"/>
      <c r="Q98" s="9"/>
    </row>
    <row r="99" spans="1:25">
      <c r="A99" s="54"/>
      <c r="B99" s="47"/>
      <c r="C99" s="2" t="s">
        <v>4</v>
      </c>
      <c r="K99" s="47"/>
      <c r="L99" s="47"/>
      <c r="M99" s="2" t="s">
        <v>4</v>
      </c>
      <c r="N99" s="9"/>
      <c r="O99" s="9"/>
      <c r="P99" s="9"/>
      <c r="Q99" s="9"/>
    </row>
    <row r="100" spans="1:25">
      <c r="A100" s="54"/>
      <c r="B100" s="47"/>
      <c r="C100" s="3" t="s">
        <v>14</v>
      </c>
      <c r="K100" s="47"/>
      <c r="L100" s="47"/>
      <c r="M100" s="3" t="s">
        <v>14</v>
      </c>
      <c r="N100" s="9"/>
      <c r="O100" s="9"/>
      <c r="P100" s="9"/>
      <c r="Q100" s="9"/>
    </row>
    <row r="101" spans="1:25">
      <c r="A101" s="54"/>
      <c r="B101" s="47"/>
      <c r="C101" s="3" t="s">
        <v>15</v>
      </c>
      <c r="K101" s="47"/>
      <c r="L101" s="47"/>
      <c r="M101" s="3" t="s">
        <v>15</v>
      </c>
      <c r="N101" s="9"/>
      <c r="O101" s="9"/>
      <c r="P101" s="9"/>
      <c r="Q101" s="9"/>
    </row>
    <row r="102" spans="1:25" ht="14.65" thickBot="1">
      <c r="A102" s="54"/>
      <c r="B102" s="47"/>
      <c r="C102" s="3" t="s">
        <v>16</v>
      </c>
      <c r="K102" s="48"/>
      <c r="L102" s="47"/>
      <c r="M102" s="10" t="s">
        <v>16</v>
      </c>
      <c r="N102" s="9"/>
      <c r="O102" s="9"/>
      <c r="P102" s="9"/>
      <c r="Q102" s="9"/>
      <c r="R102" s="3" t="e">
        <f>AVERAGE(N97:Q102)</f>
        <v>#DIV/0!</v>
      </c>
      <c r="S102" s="3" t="e">
        <f>_xlfn.STDEV.S(N97:Q102)</f>
        <v>#DIV/0!</v>
      </c>
      <c r="T102" s="20">
        <f>MEDIAN(N85:Q102)</f>
        <v>10.151926079102054</v>
      </c>
      <c r="U102" s="26" t="e">
        <f>(R102/($G$9/10))*1000</f>
        <v>#DIV/0!</v>
      </c>
      <c r="V102" s="26" t="e">
        <f>(S102/($G$9/10))*1000</f>
        <v>#DIV/0!</v>
      </c>
      <c r="W102" s="26">
        <f>(T102/($G$9/10))*1000</f>
        <v>0.28498402111004006</v>
      </c>
      <c r="X102" s="29">
        <f>(W102*10^-18)*(6.02214*10^23)</f>
        <v>171621.36728876168</v>
      </c>
      <c r="Y102" s="30">
        <f>T102*K12/10000000</f>
        <v>2.7578641171080009E-2</v>
      </c>
    </row>
  </sheetData>
  <mergeCells count="45">
    <mergeCell ref="C1:N1"/>
    <mergeCell ref="G2:H2"/>
    <mergeCell ref="J2:K2"/>
    <mergeCell ref="R2:S2"/>
    <mergeCell ref="C3:E3"/>
    <mergeCell ref="L19:L24"/>
    <mergeCell ref="B25:B30"/>
    <mergeCell ref="L25:L30"/>
    <mergeCell ref="A31:A48"/>
    <mergeCell ref="B31:B36"/>
    <mergeCell ref="K31:K48"/>
    <mergeCell ref="L31:L36"/>
    <mergeCell ref="B37:B42"/>
    <mergeCell ref="L37:L42"/>
    <mergeCell ref="B43:B48"/>
    <mergeCell ref="A13:A30"/>
    <mergeCell ref="B13:B18"/>
    <mergeCell ref="K13:K30"/>
    <mergeCell ref="L13:L18"/>
    <mergeCell ref="B19:B24"/>
    <mergeCell ref="L43:L48"/>
    <mergeCell ref="A49:A66"/>
    <mergeCell ref="B49:B54"/>
    <mergeCell ref="K49:K66"/>
    <mergeCell ref="L49:L54"/>
    <mergeCell ref="B55:B60"/>
    <mergeCell ref="L55:L60"/>
    <mergeCell ref="B61:B66"/>
    <mergeCell ref="L61:L66"/>
    <mergeCell ref="A67:A84"/>
    <mergeCell ref="B67:B72"/>
    <mergeCell ref="K67:K84"/>
    <mergeCell ref="L67:L72"/>
    <mergeCell ref="B73:B78"/>
    <mergeCell ref="L73:L78"/>
    <mergeCell ref="B79:B84"/>
    <mergeCell ref="L79:L84"/>
    <mergeCell ref="A85:A102"/>
    <mergeCell ref="B85:B90"/>
    <mergeCell ref="K85:K102"/>
    <mergeCell ref="L85:L90"/>
    <mergeCell ref="B91:B96"/>
    <mergeCell ref="L91:L96"/>
    <mergeCell ref="B97:B102"/>
    <mergeCell ref="L97:L102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Z102"/>
  <sheetViews>
    <sheetView topLeftCell="E79" zoomScaleNormal="100" workbookViewId="0">
      <selection activeCell="E107" sqref="A107:XFD123"/>
    </sheetView>
  </sheetViews>
  <sheetFormatPr defaultRowHeight="14.25"/>
  <cols>
    <col min="1" max="1" width="12.265625" customWidth="1"/>
    <col min="2" max="2" width="19.73046875" customWidth="1"/>
    <col min="12" max="12" width="14.3984375" customWidth="1"/>
  </cols>
  <sheetData>
    <row r="1" spans="1:26" ht="18">
      <c r="C1" s="49" t="s">
        <v>17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26">
      <c r="F2" t="s">
        <v>25</v>
      </c>
      <c r="G2" s="50" t="s">
        <v>18</v>
      </c>
      <c r="H2" s="50"/>
      <c r="J2" s="50" t="s">
        <v>19</v>
      </c>
      <c r="K2" s="50"/>
      <c r="Q2" t="s">
        <v>26</v>
      </c>
      <c r="R2" s="50" t="s">
        <v>19</v>
      </c>
      <c r="S2" s="50"/>
    </row>
    <row r="3" spans="1:26">
      <c r="C3" s="50" t="s">
        <v>20</v>
      </c>
      <c r="D3" s="50"/>
      <c r="E3" s="50"/>
      <c r="G3" s="6" t="s">
        <v>21</v>
      </c>
      <c r="J3" s="7">
        <v>47921.7</v>
      </c>
      <c r="K3" t="s">
        <v>22</v>
      </c>
      <c r="R3" s="7">
        <v>47921.7</v>
      </c>
      <c r="S3" t="s">
        <v>22</v>
      </c>
    </row>
    <row r="4" spans="1:26">
      <c r="D4" t="s">
        <v>5</v>
      </c>
      <c r="E4" t="s">
        <v>6</v>
      </c>
      <c r="G4" s="6" t="s">
        <v>23</v>
      </c>
      <c r="J4">
        <v>0.1</v>
      </c>
      <c r="K4">
        <v>0.05</v>
      </c>
      <c r="L4">
        <v>2.5000000000000001E-2</v>
      </c>
      <c r="M4">
        <v>1.2500000000000001E-2</v>
      </c>
      <c r="N4" t="s">
        <v>88</v>
      </c>
      <c r="R4">
        <v>0.2</v>
      </c>
      <c r="S4">
        <v>0.1</v>
      </c>
      <c r="T4">
        <v>0.05</v>
      </c>
      <c r="U4">
        <v>2.5000000000000001E-2</v>
      </c>
      <c r="V4" t="s">
        <v>88</v>
      </c>
    </row>
    <row r="5" spans="1:26">
      <c r="C5" t="s">
        <v>0</v>
      </c>
      <c r="D5">
        <v>27.648728110932694</v>
      </c>
      <c r="E5">
        <v>1.7310243330351209</v>
      </c>
      <c r="G5">
        <f>10000000/D5</f>
        <v>361680.2899532243</v>
      </c>
      <c r="I5" s="8" t="s">
        <v>24</v>
      </c>
      <c r="J5">
        <f>(J4/J3)*1000000000</f>
        <v>2086.7373235924438</v>
      </c>
      <c r="K5">
        <f>(K4/J3)*1000000000</f>
        <v>1043.3686617962219</v>
      </c>
      <c r="L5">
        <f>(L4/J3)*1000000000</f>
        <v>521.68433089811094</v>
      </c>
      <c r="M5">
        <f>(M4/J3)*1000000000</f>
        <v>260.84216544905547</v>
      </c>
      <c r="Q5" s="8" t="s">
        <v>24</v>
      </c>
      <c r="R5">
        <f>(R4/R3)*1000000000</f>
        <v>4173.4746471848875</v>
      </c>
      <c r="S5">
        <f>(S4/R3)*1000000000</f>
        <v>2086.7373235924438</v>
      </c>
      <c r="T5">
        <f>(T4/R3)*1000000000</f>
        <v>1043.3686617962219</v>
      </c>
      <c r="U5">
        <f>(U4/R3)*1000000000</f>
        <v>521.68433089811094</v>
      </c>
    </row>
    <row r="6" spans="1:26">
      <c r="C6" t="s">
        <v>9</v>
      </c>
      <c r="D6">
        <v>25.83167292191823</v>
      </c>
      <c r="E6">
        <v>0.51385311772411491</v>
      </c>
      <c r="G6">
        <f t="shared" ref="G6:G9" si="0">10000000/D6</f>
        <v>387121.65604709939</v>
      </c>
    </row>
    <row r="7" spans="1:26">
      <c r="C7" t="s">
        <v>10</v>
      </c>
      <c r="D7">
        <v>26.723325213596194</v>
      </c>
      <c r="E7">
        <v>3.8571567330757071</v>
      </c>
      <c r="G7">
        <f t="shared" si="0"/>
        <v>374204.92846871604</v>
      </c>
    </row>
    <row r="8" spans="1:26">
      <c r="C8" t="s">
        <v>11</v>
      </c>
      <c r="D8">
        <v>30.72496682497416</v>
      </c>
      <c r="E8">
        <v>0.666053611930981</v>
      </c>
      <c r="G8">
        <f t="shared" si="0"/>
        <v>325468.21147001872</v>
      </c>
    </row>
    <row r="9" spans="1:26">
      <c r="C9" t="s">
        <v>12</v>
      </c>
      <c r="D9">
        <v>28.07191649047617</v>
      </c>
      <c r="E9">
        <v>2.6277867482805628</v>
      </c>
      <c r="G9">
        <f t="shared" si="0"/>
        <v>356227.90497373609</v>
      </c>
    </row>
    <row r="11" spans="1:26">
      <c r="D11" s="44" t="s">
        <v>89</v>
      </c>
      <c r="E11" s="43"/>
      <c r="F11" s="43"/>
      <c r="G11" s="43"/>
      <c r="H11" s="45"/>
      <c r="N11" s="44" t="s">
        <v>90</v>
      </c>
      <c r="O11" s="43"/>
      <c r="P11" s="43"/>
      <c r="Q11" s="43"/>
    </row>
    <row r="12" spans="1:26">
      <c r="C12" t="s">
        <v>13</v>
      </c>
      <c r="D12" t="s">
        <v>27</v>
      </c>
      <c r="E12" t="s">
        <v>28</v>
      </c>
      <c r="F12" t="s">
        <v>29</v>
      </c>
      <c r="G12" t="s">
        <v>30</v>
      </c>
      <c r="J12" t="s">
        <v>73</v>
      </c>
      <c r="K12" s="7">
        <v>35980.49</v>
      </c>
      <c r="M12" t="s">
        <v>13</v>
      </c>
      <c r="N12" t="s">
        <v>80</v>
      </c>
      <c r="R12" s="14" t="s">
        <v>5</v>
      </c>
      <c r="S12" s="15" t="s">
        <v>6</v>
      </c>
      <c r="T12" s="16" t="s">
        <v>31</v>
      </c>
      <c r="U12" s="23" t="s">
        <v>54</v>
      </c>
      <c r="V12" s="24" t="s">
        <v>6</v>
      </c>
      <c r="W12" s="25" t="s">
        <v>55</v>
      </c>
      <c r="X12" s="28" t="s">
        <v>56</v>
      </c>
      <c r="Y12" s="23" t="s">
        <v>57</v>
      </c>
      <c r="Z12" s="24" t="s">
        <v>86</v>
      </c>
    </row>
    <row r="13" spans="1:26">
      <c r="A13" s="54" t="s">
        <v>0</v>
      </c>
      <c r="B13" s="47" t="s">
        <v>71</v>
      </c>
      <c r="C13" s="1" t="s">
        <v>2</v>
      </c>
      <c r="D13">
        <v>0.18388824400000001</v>
      </c>
      <c r="E13">
        <v>0.38491647499999998</v>
      </c>
      <c r="F13">
        <v>0.77444692800000003</v>
      </c>
      <c r="G13">
        <v>1.6660596620000001</v>
      </c>
      <c r="K13" s="47" t="s">
        <v>0</v>
      </c>
      <c r="L13" s="47" t="s">
        <v>71</v>
      </c>
      <c r="M13" s="1" t="s">
        <v>2</v>
      </c>
      <c r="N13" s="9">
        <f>(D13*J$5)/10</f>
        <v>38.372646212467423</v>
      </c>
      <c r="O13" s="9">
        <f t="shared" ref="O13:Q13" si="1">(E13*K$5)/10</f>
        <v>40.16097874240689</v>
      </c>
      <c r="P13" s="9">
        <f t="shared" si="1"/>
        <v>40.401682744977748</v>
      </c>
      <c r="Q13" s="9">
        <f t="shared" si="1"/>
        <v>43.457861000340145</v>
      </c>
      <c r="W13" s="25"/>
      <c r="X13" s="25"/>
      <c r="Y13" s="9"/>
    </row>
    <row r="14" spans="1:26">
      <c r="A14" s="54"/>
      <c r="B14" s="47"/>
      <c r="C14" s="1" t="s">
        <v>3</v>
      </c>
      <c r="D14">
        <v>0.181921524</v>
      </c>
      <c r="E14">
        <v>0.457267433</v>
      </c>
      <c r="F14">
        <v>1.2832282310000001</v>
      </c>
      <c r="G14">
        <v>2.3496313500000001</v>
      </c>
      <c r="K14" s="47"/>
      <c r="L14" s="47"/>
      <c r="M14" s="1" t="s">
        <v>3</v>
      </c>
      <c r="N14" s="9">
        <f t="shared" ref="N14:N15" si="2">(D14*J$5)/10</f>
        <v>37.96224340956185</v>
      </c>
      <c r="O14" s="9">
        <f t="shared" ref="O14:O15" si="3">(E14*K$5)/10</f>
        <v>47.709850965220355</v>
      </c>
      <c r="P14" s="9">
        <f t="shared" ref="P14:P15" si="4">(F14*L$5)/10</f>
        <v>66.944006107880156</v>
      </c>
      <c r="Q14" s="9">
        <f t="shared" ref="Q14:Q15" si="5">(G14*M$5)/10</f>
        <v>61.288292934098763</v>
      </c>
      <c r="U14" s="27"/>
      <c r="V14" s="27"/>
      <c r="W14" s="25"/>
      <c r="X14" s="25"/>
      <c r="Y14" s="9"/>
    </row>
    <row r="15" spans="1:26">
      <c r="A15" s="54"/>
      <c r="B15" s="47"/>
      <c r="C15" s="2" t="s">
        <v>4</v>
      </c>
      <c r="D15">
        <v>0.185180019</v>
      </c>
      <c r="E15">
        <v>0.455173938</v>
      </c>
      <c r="F15">
        <v>1.0827344240000001</v>
      </c>
      <c r="G15">
        <v>2.437143308</v>
      </c>
      <c r="K15" s="47"/>
      <c r="L15" s="47"/>
      <c r="M15" s="2" t="s">
        <v>4</v>
      </c>
      <c r="N15" s="9">
        <f t="shared" si="2"/>
        <v>38.642205723085787</v>
      </c>
      <c r="O15" s="9">
        <f t="shared" si="3"/>
        <v>47.491422257557645</v>
      </c>
      <c r="P15" s="9">
        <f t="shared" si="4"/>
        <v>56.484558352479155</v>
      </c>
      <c r="Q15" s="9">
        <f t="shared" si="5"/>
        <v>63.570973796839439</v>
      </c>
      <c r="X15" s="25"/>
      <c r="Y15" s="9"/>
    </row>
    <row r="16" spans="1:26">
      <c r="A16" s="54"/>
      <c r="B16" s="47"/>
      <c r="C16" s="3" t="s">
        <v>14</v>
      </c>
      <c r="K16" s="47"/>
      <c r="L16" s="47"/>
      <c r="M16" s="3" t="s">
        <v>14</v>
      </c>
      <c r="N16" s="9"/>
      <c r="O16" s="9"/>
      <c r="P16" s="9"/>
      <c r="Q16" s="9"/>
      <c r="R16" s="3"/>
      <c r="S16" s="3"/>
      <c r="X16" s="25"/>
      <c r="Y16" s="9"/>
    </row>
    <row r="17" spans="1:26">
      <c r="A17" s="54"/>
      <c r="B17" s="47"/>
      <c r="C17" s="3" t="s">
        <v>15</v>
      </c>
      <c r="K17" s="47"/>
      <c r="L17" s="47"/>
      <c r="M17" s="3" t="s">
        <v>15</v>
      </c>
      <c r="N17" s="9"/>
      <c r="O17" s="9"/>
      <c r="P17" s="9"/>
      <c r="Q17" s="9"/>
    </row>
    <row r="18" spans="1:26">
      <c r="A18" s="54"/>
      <c r="B18" s="47"/>
      <c r="C18" s="3" t="s">
        <v>16</v>
      </c>
      <c r="K18" s="47"/>
      <c r="L18" s="47"/>
      <c r="M18" s="17" t="s">
        <v>16</v>
      </c>
      <c r="N18" s="9"/>
      <c r="O18" s="9"/>
      <c r="P18" s="9"/>
      <c r="Q18" s="9"/>
      <c r="R18" s="3">
        <f>AVERAGE(N13:Q18)</f>
        <v>48.540560187242953</v>
      </c>
      <c r="S18" s="3">
        <f>_xlfn.STDEV.S(N13:Q18)</f>
        <v>10.734650538631058</v>
      </c>
      <c r="U18" s="26">
        <f>(R18/($G$5/10))*1000</f>
        <v>1.3420847509694447</v>
      </c>
      <c r="V18" s="26">
        <f>(S18/($G$5/10))*1000</f>
        <v>0.2967994341084873</v>
      </c>
    </row>
    <row r="19" spans="1:26">
      <c r="A19" s="54"/>
      <c r="B19" s="47" t="s">
        <v>72</v>
      </c>
      <c r="C19" s="1" t="s">
        <v>2</v>
      </c>
      <c r="D19">
        <v>0.16832081800000001</v>
      </c>
      <c r="E19">
        <v>0.31513190400000002</v>
      </c>
      <c r="F19">
        <v>0.686443154</v>
      </c>
      <c r="G19">
        <v>1.2279503279999999</v>
      </c>
      <c r="K19" s="47"/>
      <c r="L19" s="47" t="s">
        <v>72</v>
      </c>
      <c r="M19" s="18" t="s">
        <v>2</v>
      </c>
      <c r="N19" s="9">
        <f>(D19*J$5)/10</f>
        <v>35.124133325821084</v>
      </c>
      <c r="O19" s="9">
        <f t="shared" ref="O19:Q19" si="6">(E19*K$5)/10</f>
        <v>32.879875296577545</v>
      </c>
      <c r="P19" s="9">
        <f t="shared" si="6"/>
        <v>35.810663749407894</v>
      </c>
      <c r="Q19" s="9">
        <f t="shared" si="6"/>
        <v>32.030122261939788</v>
      </c>
      <c r="W19" s="25"/>
    </row>
    <row r="20" spans="1:26">
      <c r="A20" s="54"/>
      <c r="B20" s="47"/>
      <c r="C20" s="1" t="s">
        <v>3</v>
      </c>
      <c r="D20">
        <v>0.15905450099999999</v>
      </c>
      <c r="F20">
        <v>1.1113189809999999</v>
      </c>
      <c r="G20">
        <v>1.891663206</v>
      </c>
      <c r="K20" s="47"/>
      <c r="L20" s="47"/>
      <c r="M20" s="1" t="s">
        <v>3</v>
      </c>
      <c r="N20" s="9">
        <f t="shared" ref="N20:N21" si="7">(D20*J$5)/10</f>
        <v>33.190496372207164</v>
      </c>
      <c r="O20" s="9"/>
      <c r="P20" s="9">
        <f t="shared" ref="P20:P21" si="8">(F20*L$5)/10</f>
        <v>57.975769901735546</v>
      </c>
      <c r="Q20" s="9">
        <f t="shared" ref="Q20:Q21" si="9">(G20*M$5)/10</f>
        <v>49.342552695334277</v>
      </c>
      <c r="U20" s="27"/>
      <c r="V20" s="27"/>
      <c r="W20" s="25"/>
    </row>
    <row r="21" spans="1:26">
      <c r="A21" s="54"/>
      <c r="B21" s="47"/>
      <c r="C21" s="2" t="s">
        <v>4</v>
      </c>
      <c r="D21">
        <v>0.15938044600000001</v>
      </c>
      <c r="E21">
        <v>0.40498679199999998</v>
      </c>
      <c r="F21">
        <v>0.97045782000000003</v>
      </c>
      <c r="G21">
        <v>1.944277491</v>
      </c>
      <c r="K21" s="47"/>
      <c r="L21" s="47"/>
      <c r="M21" s="2" t="s">
        <v>4</v>
      </c>
      <c r="N21" s="9">
        <f t="shared" si="7"/>
        <v>33.258512531901005</v>
      </c>
      <c r="O21" s="9">
        <f t="shared" ref="O21" si="10">(E21*K$5)/10</f>
        <v>42.255052721418487</v>
      </c>
      <c r="P21" s="9">
        <f t="shared" si="8"/>
        <v>50.627263849153941</v>
      </c>
      <c r="Q21" s="9">
        <f t="shared" si="9"/>
        <v>50.714955098629645</v>
      </c>
    </row>
    <row r="22" spans="1:26">
      <c r="A22" s="54"/>
      <c r="B22" s="47"/>
      <c r="C22" s="3" t="s">
        <v>14</v>
      </c>
      <c r="K22" s="47"/>
      <c r="L22" s="47"/>
      <c r="M22" s="3" t="s">
        <v>14</v>
      </c>
      <c r="N22" s="9"/>
      <c r="O22" s="9"/>
      <c r="P22" s="9"/>
      <c r="Q22" s="9"/>
    </row>
    <row r="23" spans="1:26">
      <c r="A23" s="54"/>
      <c r="B23" s="47"/>
      <c r="C23" s="3" t="s">
        <v>15</v>
      </c>
      <c r="K23" s="47"/>
      <c r="L23" s="47"/>
      <c r="M23" s="3" t="s">
        <v>15</v>
      </c>
      <c r="N23" s="9"/>
      <c r="O23" s="9"/>
      <c r="P23" s="9"/>
      <c r="Q23" s="9"/>
    </row>
    <row r="24" spans="1:26">
      <c r="A24" s="54"/>
      <c r="B24" s="47"/>
      <c r="C24" s="3" t="s">
        <v>16</v>
      </c>
      <c r="K24" s="47"/>
      <c r="L24" s="47"/>
      <c r="M24" s="17" t="s">
        <v>16</v>
      </c>
      <c r="N24" s="9"/>
      <c r="O24" s="9"/>
      <c r="P24" s="9"/>
      <c r="Q24" s="9"/>
      <c r="R24" s="3">
        <f>AVERAGE(N19:Q24)</f>
        <v>41.200854345829676</v>
      </c>
      <c r="S24" s="3">
        <f>_xlfn.STDEV.S(N19:Q24)</f>
        <v>9.3527537552540565</v>
      </c>
      <c r="U24" s="26">
        <f>(R24/($G$5/10))*1000</f>
        <v>1.1391512197459843</v>
      </c>
      <c r="V24" s="26">
        <f>(S24/($G$5/10))*1000</f>
        <v>0.25859174566752419</v>
      </c>
    </row>
    <row r="25" spans="1:26">
      <c r="A25" s="54"/>
      <c r="B25" s="47"/>
      <c r="C25" s="1" t="s">
        <v>2</v>
      </c>
      <c r="K25" s="47"/>
      <c r="L25" s="47"/>
      <c r="M25" s="1" t="s">
        <v>2</v>
      </c>
      <c r="N25" s="9"/>
      <c r="O25" s="9"/>
      <c r="P25" s="9"/>
      <c r="Q25" s="9"/>
    </row>
    <row r="26" spans="1:26">
      <c r="A26" s="54"/>
      <c r="B26" s="47"/>
      <c r="C26" s="1" t="s">
        <v>3</v>
      </c>
      <c r="K26" s="47"/>
      <c r="L26" s="47"/>
      <c r="M26" s="1" t="s">
        <v>3</v>
      </c>
      <c r="N26" s="9"/>
      <c r="O26" s="9"/>
      <c r="P26" s="9"/>
      <c r="Q26" s="9"/>
    </row>
    <row r="27" spans="1:26">
      <c r="A27" s="54"/>
      <c r="B27" s="47"/>
      <c r="C27" s="2" t="s">
        <v>4</v>
      </c>
      <c r="K27" s="47"/>
      <c r="L27" s="47"/>
      <c r="M27" s="2" t="s">
        <v>4</v>
      </c>
      <c r="N27" s="9"/>
      <c r="O27" s="9"/>
      <c r="P27" s="9"/>
      <c r="Q27" s="9"/>
    </row>
    <row r="28" spans="1:26">
      <c r="A28" s="54"/>
      <c r="B28" s="47"/>
      <c r="C28" s="3" t="s">
        <v>14</v>
      </c>
      <c r="K28" s="47"/>
      <c r="L28" s="47"/>
      <c r="M28" s="3" t="s">
        <v>14</v>
      </c>
      <c r="N28" s="9"/>
      <c r="O28" s="9"/>
      <c r="P28" s="9"/>
      <c r="Q28" s="9"/>
    </row>
    <row r="29" spans="1:26">
      <c r="A29" s="54"/>
      <c r="B29" s="47"/>
      <c r="C29" s="3" t="s">
        <v>15</v>
      </c>
      <c r="K29" s="47"/>
      <c r="L29" s="47"/>
      <c r="M29" s="3" t="s">
        <v>15</v>
      </c>
      <c r="N29" s="9"/>
      <c r="O29" s="9"/>
      <c r="P29" s="9"/>
      <c r="Q29" s="9"/>
    </row>
    <row r="30" spans="1:26" ht="14.65" thickBot="1">
      <c r="A30" s="54"/>
      <c r="B30" s="47"/>
      <c r="C30" s="3" t="s">
        <v>16</v>
      </c>
      <c r="K30" s="48"/>
      <c r="L30" s="47"/>
      <c r="M30" s="10" t="s">
        <v>16</v>
      </c>
      <c r="N30" s="9"/>
      <c r="O30" s="9"/>
      <c r="P30" s="9"/>
      <c r="Q30" s="9"/>
      <c r="R30" s="3" t="e">
        <f>AVERAGE(N25:Q30)</f>
        <v>#DIV/0!</v>
      </c>
      <c r="S30" s="3" t="e">
        <f>_xlfn.STDEV.S(N25:Q30)</f>
        <v>#DIV/0!</v>
      </c>
      <c r="T30" s="20">
        <f>MEDIAN(N13:Q30)</f>
        <v>42.255052721418487</v>
      </c>
      <c r="U30" s="26" t="e">
        <f>(R30/($G$5/10))*1000</f>
        <v>#DIV/0!</v>
      </c>
      <c r="V30" s="26" t="e">
        <f>(S30/($G$5/10))*1000</f>
        <v>#DIV/0!</v>
      </c>
      <c r="W30" s="26">
        <f>(T30/($G$5/10))*1000</f>
        <v>1.1682984640076266</v>
      </c>
      <c r="X30" s="29">
        <f>(W30*10^-18)*(6.02214*10^23)</f>
        <v>703565.69120388885</v>
      </c>
      <c r="Y30" s="30">
        <f>T30*K12/10000000</f>
        <v>0.15203575018924706</v>
      </c>
      <c r="Z30">
        <f>W30/135*1000</f>
        <v>8.6540626963527902</v>
      </c>
    </row>
    <row r="31" spans="1:26">
      <c r="A31" s="54" t="s">
        <v>9</v>
      </c>
      <c r="B31" s="47" t="s">
        <v>71</v>
      </c>
      <c r="C31" s="1" t="s">
        <v>2</v>
      </c>
      <c r="D31">
        <v>0.335202518</v>
      </c>
      <c r="E31">
        <v>0.71567828600000005</v>
      </c>
      <c r="F31">
        <v>1.849514442</v>
      </c>
      <c r="G31">
        <v>3.4036325820000002</v>
      </c>
      <c r="K31" s="46" t="s">
        <v>9</v>
      </c>
      <c r="L31" s="47" t="s">
        <v>71</v>
      </c>
      <c r="M31" s="12" t="s">
        <v>2</v>
      </c>
      <c r="N31" s="9">
        <f>(D31*J$5)/10</f>
        <v>69.947960527276791</v>
      </c>
      <c r="O31" s="9">
        <f t="shared" ref="O31:O33" si="11">(E31*K$5)/10</f>
        <v>74.671629554043392</v>
      </c>
      <c r="P31" s="9">
        <f t="shared" ref="P31:P33" si="12">(F31*L$5)/10</f>
        <v>96.486270416116298</v>
      </c>
      <c r="Q31" s="9">
        <f t="shared" ref="Q31:Q33" si="13">(G31*M$5)/10</f>
        <v>88.781089308183994</v>
      </c>
    </row>
    <row r="32" spans="1:26">
      <c r="A32" s="54"/>
      <c r="B32" s="47"/>
      <c r="C32" s="1" t="s">
        <v>3</v>
      </c>
      <c r="D32">
        <v>0.30346041800000001</v>
      </c>
      <c r="E32">
        <v>0.65499109099999997</v>
      </c>
      <c r="F32">
        <v>1.8427262929999999</v>
      </c>
      <c r="G32">
        <v>2.8911418630000001</v>
      </c>
      <c r="K32" s="47"/>
      <c r="L32" s="47"/>
      <c r="M32" s="1" t="s">
        <v>3</v>
      </c>
      <c r="N32" s="9">
        <f t="shared" ref="N32:N33" si="14">(D32*J$5)/10</f>
        <v>63.324218047356432</v>
      </c>
      <c r="O32" s="9">
        <f t="shared" si="11"/>
        <v>68.339717810511743</v>
      </c>
      <c r="P32" s="9">
        <f t="shared" si="12"/>
        <v>96.132143319206122</v>
      </c>
      <c r="Q32" s="9">
        <f t="shared" si="13"/>
        <v>75.413170416533646</v>
      </c>
    </row>
    <row r="33" spans="1:25">
      <c r="A33" s="54"/>
      <c r="B33" s="47"/>
      <c r="C33" s="2" t="s">
        <v>4</v>
      </c>
      <c r="D33">
        <v>0.362874845</v>
      </c>
      <c r="E33">
        <v>0.85644616600000001</v>
      </c>
      <c r="F33">
        <v>1.5138453329999999</v>
      </c>
      <c r="G33">
        <v>2.538250052</v>
      </c>
      <c r="K33" s="47"/>
      <c r="L33" s="47"/>
      <c r="M33" s="2" t="s">
        <v>4</v>
      </c>
      <c r="N33" s="9">
        <f t="shared" si="14"/>
        <v>75.722448285432293</v>
      </c>
      <c r="O33" s="9">
        <f t="shared" si="11"/>
        <v>89.358909011992495</v>
      </c>
      <c r="P33" s="9">
        <f t="shared" si="12"/>
        <v>78.974938962933294</v>
      </c>
      <c r="Q33" s="9">
        <f t="shared" si="13"/>
        <v>66.208264001485773</v>
      </c>
    </row>
    <row r="34" spans="1:25">
      <c r="A34" s="54"/>
      <c r="B34" s="47"/>
      <c r="C34" s="3" t="s">
        <v>14</v>
      </c>
      <c r="K34" s="47"/>
      <c r="L34" s="47"/>
      <c r="M34" s="3" t="s">
        <v>14</v>
      </c>
      <c r="N34" s="9"/>
      <c r="O34" s="9"/>
      <c r="P34" s="9"/>
      <c r="Q34" s="9"/>
      <c r="R34" s="3"/>
      <c r="S34" s="3"/>
    </row>
    <row r="35" spans="1:25">
      <c r="A35" s="54"/>
      <c r="B35" s="47"/>
      <c r="C35" s="3" t="s">
        <v>15</v>
      </c>
      <c r="K35" s="47"/>
      <c r="L35" s="47"/>
      <c r="M35" s="3" t="s">
        <v>15</v>
      </c>
      <c r="N35" s="9"/>
      <c r="O35" s="9"/>
      <c r="P35" s="9"/>
      <c r="Q35" s="9"/>
    </row>
    <row r="36" spans="1:25">
      <c r="A36" s="54"/>
      <c r="B36" s="47"/>
      <c r="C36" s="3" t="s">
        <v>16</v>
      </c>
      <c r="K36" s="47"/>
      <c r="L36" s="47"/>
      <c r="M36" s="3" t="s">
        <v>16</v>
      </c>
      <c r="N36" s="9"/>
      <c r="O36" s="9"/>
      <c r="P36" s="9"/>
      <c r="Q36" s="9"/>
      <c r="R36" s="3">
        <f>AVERAGE(N31:Q36)</f>
        <v>78.613396638422685</v>
      </c>
      <c r="S36" s="3">
        <f>_xlfn.STDEV.S(N31:Q36)</f>
        <v>11.472282569788829</v>
      </c>
      <c r="U36" s="26">
        <f>(R36/($G$6/10))*1000</f>
        <v>2.0307155492447611</v>
      </c>
      <c r="V36" s="26">
        <f>(S36/($G$6/10))*1000</f>
        <v>0.29634825101060863</v>
      </c>
    </row>
    <row r="37" spans="1:25">
      <c r="A37" s="54"/>
      <c r="B37" s="47" t="s">
        <v>72</v>
      </c>
      <c r="C37" s="1" t="s">
        <v>2</v>
      </c>
      <c r="D37">
        <v>0.28091511000000002</v>
      </c>
      <c r="E37">
        <v>0.585473943</v>
      </c>
      <c r="F37">
        <v>1.435925296</v>
      </c>
      <c r="G37">
        <v>2.512468836</v>
      </c>
      <c r="K37" s="47"/>
      <c r="L37" s="47" t="s">
        <v>72</v>
      </c>
      <c r="M37" s="1" t="s">
        <v>2</v>
      </c>
      <c r="N37" s="9">
        <f>(D37*J$5)/10</f>
        <v>58.619604479807698</v>
      </c>
      <c r="O37" s="9">
        <f t="shared" ref="O37:O39" si="15">(E37*K$5)/10</f>
        <v>61.086516442446751</v>
      </c>
      <c r="P37" s="9">
        <f t="shared" ref="P37:P39" si="16">(F37*L$5)/10</f>
        <v>74.909972726343184</v>
      </c>
      <c r="Q37" s="9">
        <f t="shared" ref="Q37:Q39" si="17">(G37*M$5)/10</f>
        <v>65.535781180550785</v>
      </c>
      <c r="W37" s="25"/>
    </row>
    <row r="38" spans="1:25">
      <c r="A38" s="54"/>
      <c r="B38" s="47"/>
      <c r="C38" s="1" t="s">
        <v>3</v>
      </c>
      <c r="D38">
        <v>0.246792279</v>
      </c>
      <c r="E38">
        <v>0.49618742100000002</v>
      </c>
      <c r="F38">
        <v>1.2609419449999999</v>
      </c>
      <c r="G38">
        <v>2.106850697</v>
      </c>
      <c r="K38" s="47"/>
      <c r="L38" s="47"/>
      <c r="M38" s="1" t="s">
        <v>3</v>
      </c>
      <c r="N38" s="9">
        <f t="shared" ref="N38:N39" si="18">(D38*J$5)/10</f>
        <v>51.49906597637397</v>
      </c>
      <c r="O38" s="9">
        <f t="shared" si="15"/>
        <v>51.770640544888863</v>
      </c>
      <c r="P38" s="9">
        <f t="shared" si="16"/>
        <v>65.781365487868754</v>
      </c>
      <c r="Q38" s="9">
        <f t="shared" si="17"/>
        <v>54.955549808333181</v>
      </c>
      <c r="U38" s="27"/>
      <c r="V38" s="27"/>
      <c r="W38" s="25"/>
    </row>
    <row r="39" spans="1:25">
      <c r="A39" s="54"/>
      <c r="B39" s="47"/>
      <c r="C39" s="2" t="s">
        <v>4</v>
      </c>
      <c r="D39">
        <v>0.27780958700000002</v>
      </c>
      <c r="E39">
        <v>0.68447213299999998</v>
      </c>
      <c r="F39">
        <v>1.280502832</v>
      </c>
      <c r="G39">
        <v>1.8186729109999999</v>
      </c>
      <c r="K39" s="47"/>
      <c r="L39" s="47"/>
      <c r="M39" s="2" t="s">
        <v>4</v>
      </c>
      <c r="N39" s="9">
        <f t="shared" si="18"/>
        <v>57.971563404470224</v>
      </c>
      <c r="O39" s="9">
        <f t="shared" si="15"/>
        <v>71.41567734450156</v>
      </c>
      <c r="P39" s="9">
        <f t="shared" si="16"/>
        <v>66.801826312505611</v>
      </c>
      <c r="Q39" s="9">
        <f t="shared" si="17"/>
        <v>47.438658034877733</v>
      </c>
    </row>
    <row r="40" spans="1:25">
      <c r="A40" s="54"/>
      <c r="B40" s="47"/>
      <c r="C40" s="3" t="s">
        <v>14</v>
      </c>
      <c r="K40" s="47"/>
      <c r="L40" s="47"/>
      <c r="M40" s="3" t="s">
        <v>14</v>
      </c>
      <c r="N40" s="9"/>
      <c r="O40" s="9"/>
      <c r="P40" s="9"/>
      <c r="Q40" s="9"/>
    </row>
    <row r="41" spans="1:25">
      <c r="A41" s="54"/>
      <c r="B41" s="47"/>
      <c r="C41" s="3" t="s">
        <v>15</v>
      </c>
      <c r="K41" s="47"/>
      <c r="L41" s="47"/>
      <c r="M41" s="3" t="s">
        <v>15</v>
      </c>
      <c r="N41" s="9"/>
      <c r="O41" s="9"/>
      <c r="P41" s="9"/>
      <c r="Q41" s="9"/>
    </row>
    <row r="42" spans="1:25">
      <c r="A42" s="54"/>
      <c r="B42" s="47"/>
      <c r="C42" s="3" t="s">
        <v>16</v>
      </c>
      <c r="K42" s="47"/>
      <c r="L42" s="47"/>
      <c r="M42" s="3" t="s">
        <v>16</v>
      </c>
      <c r="N42" s="9"/>
      <c r="O42" s="9"/>
      <c r="P42" s="9"/>
      <c r="Q42" s="9"/>
      <c r="R42" s="3">
        <f>AVERAGE(N37:Q42)</f>
        <v>60.648851811914028</v>
      </c>
      <c r="S42" s="3">
        <f>_xlfn.STDEV.S(N37:Q42)</f>
        <v>8.4655954203272277</v>
      </c>
      <c r="U42" s="26">
        <f>(R42/($G$6/10))*1000</f>
        <v>1.566661303095251</v>
      </c>
      <c r="V42" s="26">
        <f>(S42/($G$6/10))*1000</f>
        <v>0.21868049198718184</v>
      </c>
    </row>
    <row r="43" spans="1:25">
      <c r="A43" s="54"/>
      <c r="B43" s="47"/>
      <c r="C43" s="1" t="s">
        <v>2</v>
      </c>
      <c r="K43" s="47"/>
      <c r="L43" s="47"/>
      <c r="M43" s="1" t="s">
        <v>2</v>
      </c>
      <c r="N43" s="9"/>
      <c r="O43" s="9"/>
      <c r="P43" s="9"/>
      <c r="Q43" s="9"/>
    </row>
    <row r="44" spans="1:25">
      <c r="A44" s="54"/>
      <c r="B44" s="47"/>
      <c r="C44" s="1" t="s">
        <v>3</v>
      </c>
      <c r="K44" s="47"/>
      <c r="L44" s="47"/>
      <c r="M44" s="1" t="s">
        <v>3</v>
      </c>
      <c r="N44" s="9"/>
      <c r="O44" s="9"/>
      <c r="P44" s="9"/>
      <c r="Q44" s="9"/>
    </row>
    <row r="45" spans="1:25">
      <c r="A45" s="54"/>
      <c r="B45" s="47"/>
      <c r="C45" s="2" t="s">
        <v>4</v>
      </c>
      <c r="K45" s="47"/>
      <c r="L45" s="47"/>
      <c r="M45" s="2" t="s">
        <v>4</v>
      </c>
      <c r="N45" s="9"/>
      <c r="O45" s="9"/>
      <c r="P45" s="9"/>
      <c r="Q45" s="9"/>
    </row>
    <row r="46" spans="1:25">
      <c r="A46" s="54"/>
      <c r="B46" s="47"/>
      <c r="C46" s="3" t="s">
        <v>14</v>
      </c>
      <c r="K46" s="47"/>
      <c r="L46" s="47"/>
      <c r="M46" s="3" t="s">
        <v>14</v>
      </c>
      <c r="N46" s="9"/>
      <c r="O46" s="9"/>
      <c r="P46" s="9"/>
      <c r="Q46" s="9"/>
    </row>
    <row r="47" spans="1:25">
      <c r="A47" s="54"/>
      <c r="B47" s="47"/>
      <c r="C47" s="3" t="s">
        <v>15</v>
      </c>
      <c r="K47" s="47"/>
      <c r="L47" s="47"/>
      <c r="M47" s="3" t="s">
        <v>15</v>
      </c>
      <c r="N47" s="9"/>
      <c r="O47" s="9"/>
      <c r="P47" s="9"/>
      <c r="Q47" s="9"/>
    </row>
    <row r="48" spans="1:25" ht="14.65" thickBot="1">
      <c r="A48" s="54"/>
      <c r="B48" s="47"/>
      <c r="C48" s="3" t="s">
        <v>16</v>
      </c>
      <c r="K48" s="48"/>
      <c r="L48" s="47"/>
      <c r="M48" s="10" t="s">
        <v>16</v>
      </c>
      <c r="N48" s="9"/>
      <c r="O48" s="9"/>
      <c r="P48" s="9"/>
      <c r="Q48" s="9"/>
      <c r="R48" s="3" t="e">
        <f>AVERAGE(N43:Q48)</f>
        <v>#DIV/0!</v>
      </c>
      <c r="S48" s="3" t="e">
        <f>_xlfn.STDEV.S(N43:Q48)</f>
        <v>#DIV/0!</v>
      </c>
      <c r="T48" s="20">
        <f>MEDIAN(N31:Q48)</f>
        <v>67.570772061508677</v>
      </c>
      <c r="U48" s="26" t="e">
        <f>(R48/($G$6/10))*1000</f>
        <v>#DIV/0!</v>
      </c>
      <c r="V48" s="26" t="e">
        <f>(S48/($G$6/10))*1000</f>
        <v>#DIV/0!</v>
      </c>
      <c r="W48" s="26">
        <f>(T48/($G$6/10))*1000</f>
        <v>1.7454660829743827</v>
      </c>
      <c r="X48" s="29">
        <f>(W48*10^-18)*(6.02214*10^23)</f>
        <v>1051144.1116923348</v>
      </c>
      <c r="Y48" s="30">
        <f>T48*K12/10000000</f>
        <v>0.24312294884513924</v>
      </c>
    </row>
    <row r="49" spans="1:23">
      <c r="A49" s="54" t="s">
        <v>10</v>
      </c>
      <c r="B49" s="47" t="s">
        <v>71</v>
      </c>
      <c r="C49" s="1" t="s">
        <v>2</v>
      </c>
      <c r="D49">
        <v>0.31963475000000002</v>
      </c>
      <c r="E49">
        <v>0.68511182999999998</v>
      </c>
      <c r="F49">
        <v>1.652051597</v>
      </c>
      <c r="G49">
        <v>3.7707191779999998</v>
      </c>
      <c r="K49" s="46" t="s">
        <v>10</v>
      </c>
      <c r="L49" s="47" t="s">
        <v>71</v>
      </c>
      <c r="M49" s="12" t="s">
        <v>2</v>
      </c>
      <c r="N49" s="9">
        <f>(D49*J$5)/10</f>
        <v>66.699376274213989</v>
      </c>
      <c r="O49" s="9">
        <f t="shared" ref="O49:O51" si="19">(E49*K$5)/10</f>
        <v>71.48242132478606</v>
      </c>
      <c r="P49" s="9">
        <f t="shared" ref="P49:P51" si="20">(F49*L$5)/10</f>
        <v>86.184943199010064</v>
      </c>
      <c r="Q49" s="9">
        <f t="shared" ref="Q49:Q51" si="21">(G49*M$5)/10</f>
        <v>98.356255568980231</v>
      </c>
    </row>
    <row r="50" spans="1:23">
      <c r="A50" s="54"/>
      <c r="B50" s="47"/>
      <c r="C50" s="1" t="s">
        <v>3</v>
      </c>
      <c r="D50">
        <v>0.33233003100000003</v>
      </c>
      <c r="E50">
        <v>0.72341053399999999</v>
      </c>
      <c r="F50">
        <v>1.6574281150000001</v>
      </c>
      <c r="G50">
        <v>4.1795974940000002</v>
      </c>
      <c r="K50" s="47"/>
      <c r="L50" s="47"/>
      <c r="M50" s="1" t="s">
        <v>3</v>
      </c>
      <c r="N50" s="9">
        <f t="shared" ref="N50:N51" si="22">(D50*J$5)/10</f>
        <v>69.348547943833381</v>
      </c>
      <c r="O50" s="9">
        <f t="shared" si="19"/>
        <v>75.478388078887036</v>
      </c>
      <c r="P50" s="9">
        <f t="shared" si="20"/>
        <v>86.465427718549236</v>
      </c>
      <c r="Q50" s="9">
        <f t="shared" si="21"/>
        <v>109.02152610404057</v>
      </c>
    </row>
    <row r="51" spans="1:23">
      <c r="A51" s="54"/>
      <c r="B51" s="47"/>
      <c r="C51" s="2" t="s">
        <v>4</v>
      </c>
      <c r="D51">
        <v>0.33103147199999999</v>
      </c>
      <c r="E51">
        <v>0.70122485000000001</v>
      </c>
      <c r="F51">
        <v>1.667862717</v>
      </c>
      <c r="G51">
        <v>4.1639758670000004</v>
      </c>
      <c r="K51" s="47"/>
      <c r="L51" s="47"/>
      <c r="M51" s="2" t="s">
        <v>4</v>
      </c>
      <c r="N51" s="9">
        <f t="shared" si="22"/>
        <v>69.077572790614695</v>
      </c>
      <c r="O51" s="9">
        <f t="shared" si="19"/>
        <v>73.163603336275642</v>
      </c>
      <c r="P51" s="9">
        <f t="shared" si="20"/>
        <v>87.009784554805037</v>
      </c>
      <c r="Q51" s="9">
        <f t="shared" si="21"/>
        <v>108.61404820258883</v>
      </c>
    </row>
    <row r="52" spans="1:23">
      <c r="A52" s="54"/>
      <c r="B52" s="47"/>
      <c r="C52" s="3" t="s">
        <v>14</v>
      </c>
      <c r="K52" s="47"/>
      <c r="L52" s="47"/>
      <c r="M52" s="3" t="s">
        <v>14</v>
      </c>
      <c r="N52" s="9"/>
      <c r="O52" s="9"/>
      <c r="P52" s="9"/>
      <c r="Q52" s="9"/>
      <c r="R52" s="3"/>
      <c r="S52" s="3"/>
    </row>
    <row r="53" spans="1:23">
      <c r="A53" s="54"/>
      <c r="B53" s="47"/>
      <c r="C53" s="3" t="s">
        <v>15</v>
      </c>
      <c r="K53" s="47"/>
      <c r="L53" s="47"/>
      <c r="M53" s="3" t="s">
        <v>15</v>
      </c>
      <c r="N53" s="9"/>
      <c r="O53" s="9"/>
      <c r="P53" s="9"/>
      <c r="Q53" s="9"/>
    </row>
    <row r="54" spans="1:23">
      <c r="A54" s="54"/>
      <c r="B54" s="47"/>
      <c r="C54" s="3" t="s">
        <v>16</v>
      </c>
      <c r="K54" s="47"/>
      <c r="L54" s="47"/>
      <c r="M54" s="3" t="s">
        <v>16</v>
      </c>
      <c r="N54" s="9"/>
      <c r="O54" s="9"/>
      <c r="P54" s="9"/>
      <c r="Q54" s="9"/>
      <c r="R54" s="3">
        <f>AVERAGE(N49:Q54)</f>
        <v>83.408491258048727</v>
      </c>
      <c r="S54" s="3">
        <f>_xlfn.STDEV.S(N49:Q54)</f>
        <v>15.187115755833617</v>
      </c>
      <c r="U54" s="26">
        <f>(R54/($G$7/10))*1000</f>
        <v>2.2289522374642314</v>
      </c>
      <c r="V54" s="26">
        <f>(S54/($G$7/10))*1000</f>
        <v>0.40585023339967258</v>
      </c>
    </row>
    <row r="55" spans="1:23">
      <c r="A55" s="54"/>
      <c r="B55" s="47" t="s">
        <v>72</v>
      </c>
      <c r="C55" s="1" t="s">
        <v>2</v>
      </c>
      <c r="D55">
        <v>0.273693401</v>
      </c>
      <c r="E55">
        <v>0.60133471999999999</v>
      </c>
      <c r="F55">
        <v>1.465471883</v>
      </c>
      <c r="G55">
        <v>2.5823606350000001</v>
      </c>
      <c r="K55" s="47"/>
      <c r="L55" s="47" t="s">
        <v>72</v>
      </c>
      <c r="M55" s="1" t="s">
        <v>2</v>
      </c>
      <c r="N55" s="9">
        <f>(D55*J$5)/10</f>
        <v>57.112623508765353</v>
      </c>
      <c r="O55" s="9">
        <f t="shared" ref="O55:O57" si="23">(E55*K$5)/10</f>
        <v>62.741380209800582</v>
      </c>
      <c r="P55" s="9">
        <f t="shared" ref="P55:P57" si="24">(F55*L$5)/10</f>
        <v>76.45137187328497</v>
      </c>
      <c r="Q55" s="9">
        <f t="shared" ref="Q55:Q57" si="25">(G55*M$5)/10</f>
        <v>67.358854000379807</v>
      </c>
      <c r="W55" s="25"/>
    </row>
    <row r="56" spans="1:23">
      <c r="A56" s="54"/>
      <c r="B56" s="47"/>
      <c r="C56" s="1" t="s">
        <v>3</v>
      </c>
      <c r="D56">
        <v>0.28568394899999999</v>
      </c>
      <c r="E56">
        <v>0.62957273800000002</v>
      </c>
      <c r="F56">
        <v>1.331912378</v>
      </c>
      <c r="G56">
        <v>3.0368325710000001</v>
      </c>
      <c r="K56" s="47"/>
      <c r="L56" s="47"/>
      <c r="M56" s="1" t="s">
        <v>3</v>
      </c>
      <c r="N56" s="9">
        <f t="shared" ref="N56:N57" si="26">(D56*J$5)/10</f>
        <v>59.614735912958018</v>
      </c>
      <c r="O56" s="9">
        <f t="shared" si="23"/>
        <v>65.687646515044349</v>
      </c>
      <c r="P56" s="9">
        <f t="shared" si="24"/>
        <v>69.483781773184177</v>
      </c>
      <c r="Q56" s="9">
        <f t="shared" si="25"/>
        <v>79.213398392586242</v>
      </c>
      <c r="U56" s="27"/>
      <c r="V56" s="27"/>
      <c r="W56" s="25"/>
    </row>
    <row r="57" spans="1:23">
      <c r="A57" s="54"/>
      <c r="B57" s="47"/>
      <c r="C57" s="2" t="s">
        <v>4</v>
      </c>
      <c r="D57">
        <v>0.28098164399999997</v>
      </c>
      <c r="E57">
        <v>0.58842621299999998</v>
      </c>
      <c r="F57">
        <v>1.310067138</v>
      </c>
      <c r="G57">
        <v>2.797119967</v>
      </c>
      <c r="K57" s="47"/>
      <c r="L57" s="47"/>
      <c r="M57" s="2" t="s">
        <v>4</v>
      </c>
      <c r="N57" s="9">
        <f t="shared" si="26"/>
        <v>58.633488377916478</v>
      </c>
      <c r="O57" s="9">
        <f t="shared" si="23"/>
        <v>61.394547042362866</v>
      </c>
      <c r="P57" s="9">
        <f t="shared" si="24"/>
        <v>68.344149831913313</v>
      </c>
      <c r="Q57" s="9">
        <f t="shared" si="25"/>
        <v>72.960682921307054</v>
      </c>
    </row>
    <row r="58" spans="1:23">
      <c r="A58" s="54"/>
      <c r="B58" s="47"/>
      <c r="C58" s="3" t="s">
        <v>14</v>
      </c>
      <c r="K58" s="47"/>
      <c r="L58" s="47"/>
      <c r="M58" s="3" t="s">
        <v>14</v>
      </c>
      <c r="N58" s="9"/>
      <c r="O58" s="9"/>
      <c r="P58" s="9"/>
      <c r="Q58" s="9"/>
    </row>
    <row r="59" spans="1:23">
      <c r="A59" s="54"/>
      <c r="B59" s="47"/>
      <c r="C59" s="3" t="s">
        <v>15</v>
      </c>
      <c r="K59" s="47"/>
      <c r="L59" s="47"/>
      <c r="M59" s="3" t="s">
        <v>15</v>
      </c>
      <c r="N59" s="9"/>
      <c r="O59" s="9"/>
      <c r="P59" s="9"/>
      <c r="Q59" s="9"/>
    </row>
    <row r="60" spans="1:23">
      <c r="A60" s="54"/>
      <c r="B60" s="47"/>
      <c r="C60" s="3" t="s">
        <v>16</v>
      </c>
      <c r="K60" s="47"/>
      <c r="L60" s="47"/>
      <c r="M60" s="3" t="s">
        <v>16</v>
      </c>
      <c r="N60" s="9"/>
      <c r="O60" s="9"/>
      <c r="P60" s="9"/>
      <c r="Q60" s="9"/>
      <c r="R60" s="3">
        <f>AVERAGE(N55:Q60)</f>
        <v>66.583055029958601</v>
      </c>
      <c r="S60" s="3">
        <f>_xlfn.STDEV.S(N55:Q60)</f>
        <v>7.0943249683396443</v>
      </c>
      <c r="U60" s="26">
        <f>(R60/($G$7/10))*1000</f>
        <v>1.7793206332803557</v>
      </c>
      <c r="V60" s="26">
        <f>(S60/($G$7/10))*1000</f>
        <v>0.18958395329987587</v>
      </c>
    </row>
    <row r="61" spans="1:23">
      <c r="A61" s="54"/>
      <c r="B61" s="47"/>
      <c r="C61" s="1" t="s">
        <v>2</v>
      </c>
      <c r="K61" s="47"/>
      <c r="L61" s="47"/>
      <c r="M61" s="1" t="s">
        <v>2</v>
      </c>
      <c r="N61" s="9"/>
      <c r="O61" s="9"/>
      <c r="P61" s="9"/>
      <c r="Q61" s="9"/>
    </row>
    <row r="62" spans="1:23">
      <c r="A62" s="54"/>
      <c r="B62" s="47"/>
      <c r="C62" s="1" t="s">
        <v>3</v>
      </c>
      <c r="K62" s="47"/>
      <c r="L62" s="47"/>
      <c r="M62" s="1" t="s">
        <v>3</v>
      </c>
      <c r="N62" s="9"/>
      <c r="O62" s="9"/>
      <c r="P62" s="9"/>
      <c r="Q62" s="9"/>
    </row>
    <row r="63" spans="1:23">
      <c r="A63" s="54"/>
      <c r="B63" s="47"/>
      <c r="C63" s="2" t="s">
        <v>4</v>
      </c>
      <c r="K63" s="47"/>
      <c r="L63" s="47"/>
      <c r="M63" s="2" t="s">
        <v>4</v>
      </c>
      <c r="N63" s="9"/>
      <c r="O63" s="9"/>
      <c r="P63" s="9"/>
      <c r="Q63" s="9"/>
    </row>
    <row r="64" spans="1:23">
      <c r="A64" s="54"/>
      <c r="B64" s="47"/>
      <c r="C64" s="3" t="s">
        <v>14</v>
      </c>
      <c r="K64" s="47"/>
      <c r="L64" s="47"/>
      <c r="M64" s="3" t="s">
        <v>14</v>
      </c>
      <c r="N64" s="9"/>
      <c r="O64" s="9"/>
      <c r="P64" s="9"/>
      <c r="Q64" s="9"/>
    </row>
    <row r="65" spans="1:25">
      <c r="A65" s="54"/>
      <c r="B65" s="47"/>
      <c r="C65" s="3" t="s">
        <v>15</v>
      </c>
      <c r="K65" s="47"/>
      <c r="L65" s="47"/>
      <c r="M65" s="3" t="s">
        <v>15</v>
      </c>
      <c r="N65" s="9"/>
      <c r="O65" s="9"/>
      <c r="P65" s="9"/>
      <c r="Q65" s="9"/>
    </row>
    <row r="66" spans="1:25" ht="14.65" thickBot="1">
      <c r="A66" s="54"/>
      <c r="B66" s="47"/>
      <c r="C66" s="3" t="s">
        <v>16</v>
      </c>
      <c r="K66" s="48"/>
      <c r="L66" s="47"/>
      <c r="M66" s="10" t="s">
        <v>16</v>
      </c>
      <c r="N66" s="9"/>
      <c r="O66" s="9"/>
      <c r="P66" s="9"/>
      <c r="Q66" s="9"/>
      <c r="R66" s="3" t="e">
        <f>AVERAGE(N61:Q66)</f>
        <v>#DIV/0!</v>
      </c>
      <c r="S66" s="3" t="e">
        <f>_xlfn.STDEV.S(N61:Q66)</f>
        <v>#DIV/0!</v>
      </c>
      <c r="T66" s="20">
        <f>MEDIAN(N49:Q66)</f>
        <v>70.483101548985118</v>
      </c>
      <c r="U66" s="26" t="e">
        <f>(R66/($G$7/10))*1000</f>
        <v>#DIV/0!</v>
      </c>
      <c r="V66" s="26" t="e">
        <f>(S66/($G$7/10))*1000</f>
        <v>#DIV/0!</v>
      </c>
      <c r="W66" s="26">
        <f>(T66/($G$7/10))*1000</f>
        <v>1.8835428447564551</v>
      </c>
      <c r="X66" s="29">
        <f>(W66*10^-18)*(6.02214*10^23)</f>
        <v>1134295.8707121639</v>
      </c>
      <c r="Y66" s="30">
        <f>T66*K12/10000000</f>
        <v>0.25360165304522436</v>
      </c>
    </row>
    <row r="67" spans="1:25">
      <c r="A67" s="54" t="s">
        <v>11</v>
      </c>
      <c r="B67" s="47" t="s">
        <v>71</v>
      </c>
      <c r="C67" s="1" t="s">
        <v>2</v>
      </c>
      <c r="D67">
        <v>0.52322618499999995</v>
      </c>
      <c r="E67">
        <v>1.4809659159999999</v>
      </c>
      <c r="F67">
        <v>2.9063806319999999</v>
      </c>
      <c r="K67" s="46" t="s">
        <v>11</v>
      </c>
      <c r="L67" s="47" t="s">
        <v>71</v>
      </c>
      <c r="M67" s="12" t="s">
        <v>2</v>
      </c>
      <c r="N67" s="9">
        <f>(D67*J$5)/10</f>
        <v>109.18356089203849</v>
      </c>
      <c r="O67" s="9">
        <f t="shared" ref="O67:O69" si="27">(E67*K$5)/10</f>
        <v>154.51934259427361</v>
      </c>
      <c r="P67" s="9">
        <f t="shared" ref="P67:P69" si="28">(F67*L$5)/10</f>
        <v>151.62132353401486</v>
      </c>
      <c r="Q67" s="9"/>
    </row>
    <row r="68" spans="1:25">
      <c r="A68" s="54"/>
      <c r="B68" s="47"/>
      <c r="C68" s="1" t="s">
        <v>3</v>
      </c>
      <c r="D68">
        <v>0.644864675</v>
      </c>
      <c r="E68">
        <v>1.5500025710000001</v>
      </c>
      <c r="F68">
        <v>2.8959570910000001</v>
      </c>
      <c r="G68">
        <v>6.9415541379999999</v>
      </c>
      <c r="K68" s="47"/>
      <c r="L68" s="47"/>
      <c r="M68" s="1" t="s">
        <v>3</v>
      </c>
      <c r="N68" s="9">
        <f t="shared" ref="N68:N69" si="29">(D68*J$5)/10</f>
        <v>134.56631859888111</v>
      </c>
      <c r="O68" s="9">
        <f t="shared" si="27"/>
        <v>161.72241082849735</v>
      </c>
      <c r="P68" s="9">
        <f t="shared" si="28"/>
        <v>151.07754373279749</v>
      </c>
      <c r="Q68" s="9">
        <f t="shared" ref="Q68:Q69" si="30">(G68*M$5)/10</f>
        <v>181.06500129377716</v>
      </c>
    </row>
    <row r="69" spans="1:25">
      <c r="A69" s="54"/>
      <c r="B69" s="47"/>
      <c r="C69" s="2" t="s">
        <v>4</v>
      </c>
      <c r="D69">
        <v>0.59944928500000005</v>
      </c>
      <c r="E69">
        <v>1.606019823</v>
      </c>
      <c r="F69">
        <v>2.776380793</v>
      </c>
      <c r="G69">
        <v>7.2163788929999999</v>
      </c>
      <c r="K69" s="47"/>
      <c r="L69" s="47"/>
      <c r="M69" s="2" t="s">
        <v>4</v>
      </c>
      <c r="N69" s="9">
        <f t="shared" si="29"/>
        <v>125.08931966103042</v>
      </c>
      <c r="O69" s="9">
        <f t="shared" si="27"/>
        <v>167.56707535417152</v>
      </c>
      <c r="P69" s="9">
        <f t="shared" si="28"/>
        <v>144.83943563145718</v>
      </c>
      <c r="Q69" s="9">
        <f t="shared" si="30"/>
        <v>188.23358971509776</v>
      </c>
    </row>
    <row r="70" spans="1:25">
      <c r="A70" s="54"/>
      <c r="B70" s="47"/>
      <c r="C70" s="3" t="s">
        <v>14</v>
      </c>
      <c r="K70" s="47"/>
      <c r="L70" s="47"/>
      <c r="M70" s="3" t="s">
        <v>14</v>
      </c>
      <c r="N70" s="9"/>
      <c r="O70" s="9"/>
      <c r="P70" s="9"/>
      <c r="Q70" s="9"/>
      <c r="R70" s="3"/>
      <c r="S70" s="3"/>
    </row>
    <row r="71" spans="1:25">
      <c r="A71" s="54"/>
      <c r="B71" s="47"/>
      <c r="C71" s="3" t="s">
        <v>15</v>
      </c>
      <c r="K71" s="47"/>
      <c r="L71" s="47"/>
      <c r="M71" s="3" t="s">
        <v>15</v>
      </c>
      <c r="N71" s="9"/>
      <c r="O71" s="9"/>
      <c r="P71" s="9"/>
      <c r="Q71" s="9"/>
    </row>
    <row r="72" spans="1:25">
      <c r="A72" s="54"/>
      <c r="B72" s="47"/>
      <c r="C72" s="3" t="s">
        <v>16</v>
      </c>
      <c r="K72" s="47"/>
      <c r="L72" s="47"/>
      <c r="M72" s="3" t="s">
        <v>16</v>
      </c>
      <c r="N72" s="9"/>
      <c r="O72" s="9"/>
      <c r="P72" s="9"/>
      <c r="Q72" s="9"/>
      <c r="R72" s="3">
        <f>AVERAGE(N67:Q72)</f>
        <v>151.77135653054881</v>
      </c>
      <c r="S72" s="3">
        <f>_xlfn.STDEV.S(N67:Q72)</f>
        <v>23.267814437661347</v>
      </c>
      <c r="U72" s="26">
        <f>(R72/($G$8/10))*1000</f>
        <v>4.6631698943824382</v>
      </c>
      <c r="V72" s="26">
        <f>(S72/($G$8/10))*1000</f>
        <v>0.71490282668679961</v>
      </c>
    </row>
    <row r="73" spans="1:25">
      <c r="A73" s="54"/>
      <c r="B73" s="47" t="s">
        <v>72</v>
      </c>
      <c r="C73" s="1" t="s">
        <v>2</v>
      </c>
      <c r="D73">
        <v>0.39725990900000002</v>
      </c>
      <c r="E73">
        <v>1.1456721030000001</v>
      </c>
      <c r="F73">
        <v>2.0270172340000001</v>
      </c>
      <c r="K73" s="47"/>
      <c r="L73" s="47" t="s">
        <v>72</v>
      </c>
      <c r="M73" s="1" t="s">
        <v>2</v>
      </c>
      <c r="N73" s="9">
        <f>(D73*J$5)/10</f>
        <v>82.897707927723786</v>
      </c>
      <c r="O73" s="9">
        <f t="shared" ref="O73:O75" si="31">(E73*K$5)/10</f>
        <v>119.53583689643733</v>
      </c>
      <c r="P73" s="9">
        <f t="shared" ref="P73:P75" si="32">(F73*L$5)/10</f>
        <v>105.74631294382296</v>
      </c>
      <c r="Q73" s="9"/>
      <c r="W73" s="25"/>
    </row>
    <row r="74" spans="1:25">
      <c r="A74" s="54"/>
      <c r="B74" s="47"/>
      <c r="C74" s="1" t="s">
        <v>3</v>
      </c>
      <c r="D74">
        <v>0.50647863500000001</v>
      </c>
      <c r="E74">
        <v>1.255938711</v>
      </c>
      <c r="F74">
        <v>2.2752037249999999</v>
      </c>
      <c r="G74">
        <v>4.2248130059999998</v>
      </c>
      <c r="K74" s="47"/>
      <c r="L74" s="47"/>
      <c r="M74" s="1" t="s">
        <v>3</v>
      </c>
      <c r="N74" s="9">
        <f t="shared" ref="N74:N75" si="33">(D74*J$5)/10</f>
        <v>105.68878712566543</v>
      </c>
      <c r="O74" s="9">
        <f t="shared" si="31"/>
        <v>131.04070921941417</v>
      </c>
      <c r="P74" s="9">
        <f t="shared" si="32"/>
        <v>118.69381329335144</v>
      </c>
      <c r="Q74" s="9">
        <f t="shared" ref="Q74:Q75" si="34">(G74*M$5)/10</f>
        <v>110.20093731023732</v>
      </c>
      <c r="U74" s="27"/>
      <c r="V74" s="27"/>
      <c r="W74" s="25"/>
    </row>
    <row r="75" spans="1:25">
      <c r="A75" s="54"/>
      <c r="B75" s="47"/>
      <c r="C75" s="2" t="s">
        <v>4</v>
      </c>
      <c r="D75">
        <v>0.45615827599999997</v>
      </c>
      <c r="E75">
        <v>1.277091752</v>
      </c>
      <c r="F75">
        <v>2.2342623000000001</v>
      </c>
      <c r="G75">
        <v>4.0187131709999999</v>
      </c>
      <c r="K75" s="47"/>
      <c r="L75" s="47"/>
      <c r="M75" s="2" t="s">
        <v>4</v>
      </c>
      <c r="N75" s="9">
        <f t="shared" si="33"/>
        <v>95.188249999478316</v>
      </c>
      <c r="O75" s="9">
        <f t="shared" si="31"/>
        <v>133.24775122752325</v>
      </c>
      <c r="P75" s="9">
        <f t="shared" si="32"/>
        <v>116.55796330263745</v>
      </c>
      <c r="Q75" s="9">
        <f t="shared" si="34"/>
        <v>104.82498458422803</v>
      </c>
    </row>
    <row r="76" spans="1:25">
      <c r="A76" s="54"/>
      <c r="B76" s="47"/>
      <c r="C76" s="3" t="s">
        <v>14</v>
      </c>
      <c r="K76" s="47"/>
      <c r="L76" s="47"/>
      <c r="M76" s="3" t="s">
        <v>14</v>
      </c>
      <c r="N76" s="9"/>
      <c r="O76" s="9"/>
      <c r="P76" s="9"/>
      <c r="Q76" s="9"/>
    </row>
    <row r="77" spans="1:25">
      <c r="A77" s="54"/>
      <c r="B77" s="47"/>
      <c r="C77" s="3" t="s">
        <v>15</v>
      </c>
      <c r="K77" s="47"/>
      <c r="L77" s="47"/>
      <c r="M77" s="3" t="s">
        <v>15</v>
      </c>
      <c r="N77" s="9"/>
      <c r="O77" s="9"/>
      <c r="P77" s="9"/>
      <c r="Q77" s="9"/>
    </row>
    <row r="78" spans="1:25">
      <c r="A78" s="54"/>
      <c r="B78" s="47"/>
      <c r="C78" s="3" t="s">
        <v>16</v>
      </c>
      <c r="K78" s="47"/>
      <c r="L78" s="47"/>
      <c r="M78" s="3" t="s">
        <v>16</v>
      </c>
      <c r="N78" s="9"/>
      <c r="O78" s="9"/>
      <c r="P78" s="9"/>
      <c r="Q78" s="9"/>
      <c r="R78" s="3">
        <f>AVERAGE(N73:Q78)</f>
        <v>111.23845943913815</v>
      </c>
      <c r="S78" s="3">
        <f>_xlfn.STDEV.S(N73:Q78)</f>
        <v>14.809601559748391</v>
      </c>
      <c r="U78" s="26">
        <f>(R78/($G$8/10))*1000</f>
        <v>3.417797975928754</v>
      </c>
      <c r="V78" s="26">
        <f>(S78/($G$8/10))*1000</f>
        <v>0.45502451661435489</v>
      </c>
    </row>
    <row r="79" spans="1:25">
      <c r="A79" s="54"/>
      <c r="B79" s="47"/>
      <c r="C79" s="1" t="s">
        <v>2</v>
      </c>
      <c r="K79" s="47"/>
      <c r="L79" s="47"/>
      <c r="M79" s="1" t="s">
        <v>2</v>
      </c>
      <c r="N79" s="9"/>
      <c r="O79" s="9"/>
      <c r="P79" s="9"/>
      <c r="Q79" s="9"/>
    </row>
    <row r="80" spans="1:25">
      <c r="A80" s="54"/>
      <c r="B80" s="47"/>
      <c r="C80" s="1" t="s">
        <v>3</v>
      </c>
      <c r="K80" s="47"/>
      <c r="L80" s="47"/>
      <c r="M80" s="1" t="s">
        <v>3</v>
      </c>
      <c r="N80" s="9"/>
      <c r="O80" s="9"/>
      <c r="P80" s="9"/>
      <c r="Q80" s="9"/>
    </row>
    <row r="81" spans="1:26">
      <c r="A81" s="54"/>
      <c r="B81" s="47"/>
      <c r="C81" s="2" t="s">
        <v>4</v>
      </c>
      <c r="K81" s="47"/>
      <c r="L81" s="47"/>
      <c r="M81" s="2" t="s">
        <v>4</v>
      </c>
      <c r="N81" s="9"/>
      <c r="O81" s="9"/>
      <c r="P81" s="9"/>
      <c r="Q81" s="9"/>
    </row>
    <row r="82" spans="1:26">
      <c r="A82" s="54"/>
      <c r="B82" s="47"/>
      <c r="C82" s="3" t="s">
        <v>14</v>
      </c>
      <c r="K82" s="47"/>
      <c r="L82" s="47"/>
      <c r="M82" s="3" t="s">
        <v>14</v>
      </c>
      <c r="N82" s="9"/>
      <c r="O82" s="9"/>
      <c r="P82" s="9"/>
      <c r="Q82" s="9"/>
    </row>
    <row r="83" spans="1:26">
      <c r="A83" s="54"/>
      <c r="B83" s="47"/>
      <c r="C83" s="3" t="s">
        <v>15</v>
      </c>
      <c r="K83" s="47"/>
      <c r="L83" s="47"/>
      <c r="M83" s="3" t="s">
        <v>15</v>
      </c>
      <c r="N83" s="9"/>
      <c r="O83" s="9"/>
      <c r="P83" s="9"/>
      <c r="Q83" s="9"/>
    </row>
    <row r="84" spans="1:26" ht="14.65" thickBot="1">
      <c r="A84" s="54"/>
      <c r="B84" s="47"/>
      <c r="C84" s="3" t="s">
        <v>16</v>
      </c>
      <c r="K84" s="48"/>
      <c r="L84" s="47"/>
      <c r="M84" s="10" t="s">
        <v>16</v>
      </c>
      <c r="N84" s="9"/>
      <c r="O84" s="9"/>
      <c r="P84" s="9"/>
      <c r="Q84" s="9"/>
      <c r="R84" s="3" t="e">
        <f>AVERAGE(N79:Q84)</f>
        <v>#DIV/0!</v>
      </c>
      <c r="S84" s="3" t="e">
        <f>_xlfn.STDEV.S(N79:Q84)</f>
        <v>#DIV/0!</v>
      </c>
      <c r="T84" s="20">
        <f>MEDIAN(N67:Q84)</f>
        <v>128.06501444022228</v>
      </c>
      <c r="U84" s="26" t="e">
        <f>(R84/($G$8/10))*1000</f>
        <v>#DIV/0!</v>
      </c>
      <c r="V84" s="26" t="e">
        <f>(S84/($G$8/10))*1000</f>
        <v>#DIV/0!</v>
      </c>
      <c r="W84" s="26">
        <f>(T84/($G$8/10))*1000</f>
        <v>3.9347933201156664</v>
      </c>
      <c r="X84" s="29">
        <f>(W84*10^-18)*(6.02214*10^23)</f>
        <v>2369587.6244801357</v>
      </c>
      <c r="Y84" s="30">
        <f>T84*K12/10000000</f>
        <v>0.46078419714162733</v>
      </c>
      <c r="Z84">
        <f>W84/135*1000</f>
        <v>29.146617186041972</v>
      </c>
    </row>
    <row r="85" spans="1:26">
      <c r="A85" s="54" t="s">
        <v>12</v>
      </c>
      <c r="B85" s="47" t="s">
        <v>71</v>
      </c>
      <c r="C85" s="1" t="s">
        <v>2</v>
      </c>
      <c r="D85">
        <v>0.50519107500000004</v>
      </c>
      <c r="E85">
        <v>1.0401759479999999</v>
      </c>
      <c r="F85">
        <v>2.706166729</v>
      </c>
      <c r="G85">
        <v>5.9092884769999996</v>
      </c>
      <c r="K85" s="46" t="s">
        <v>12</v>
      </c>
      <c r="L85" s="47" t="s">
        <v>71</v>
      </c>
      <c r="M85" s="12" t="s">
        <v>2</v>
      </c>
      <c r="N85" s="9">
        <f>(D85*J$5)/10</f>
        <v>105.42010717482897</v>
      </c>
      <c r="O85" s="9">
        <f t="shared" ref="O85:O87" si="35">(E85*K$5)/10</f>
        <v>108.52869868973764</v>
      </c>
      <c r="P85" s="9">
        <f t="shared" ref="P85:P87" si="36">(F85*L$5)/10</f>
        <v>141.17647793170946</v>
      </c>
      <c r="Q85" s="9">
        <f t="shared" ref="Q85:Q87" si="37">(G85*M$5)/10</f>
        <v>154.13916026038311</v>
      </c>
    </row>
    <row r="86" spans="1:26">
      <c r="A86" s="54"/>
      <c r="B86" s="47"/>
      <c r="C86" s="1" t="s">
        <v>3</v>
      </c>
      <c r="D86">
        <v>0.44812008800000003</v>
      </c>
      <c r="E86">
        <v>1.0900997640000001</v>
      </c>
      <c r="F86">
        <v>2.3416948500000001</v>
      </c>
      <c r="G86">
        <v>4.8351864740000003</v>
      </c>
      <c r="K86" s="47"/>
      <c r="L86" s="47"/>
      <c r="M86" s="1" t="s">
        <v>3</v>
      </c>
      <c r="N86" s="9">
        <f t="shared" ref="N86:N87" si="38">(D86*J$5)/10</f>
        <v>93.510891308113045</v>
      </c>
      <c r="O86" s="9">
        <f t="shared" si="35"/>
        <v>113.73759319890573</v>
      </c>
      <c r="P86" s="9">
        <f t="shared" si="36"/>
        <v>122.16255109898023</v>
      </c>
      <c r="Q86" s="9">
        <f t="shared" si="37"/>
        <v>126.12205102281432</v>
      </c>
    </row>
    <row r="87" spans="1:26">
      <c r="A87" s="54"/>
      <c r="B87" s="47"/>
      <c r="C87" s="2" t="s">
        <v>4</v>
      </c>
      <c r="D87">
        <v>0.45407433600000002</v>
      </c>
      <c r="E87">
        <v>0.89156971299999999</v>
      </c>
      <c r="F87">
        <v>2.2605043359999999</v>
      </c>
      <c r="G87">
        <v>4.3410150270000001</v>
      </c>
      <c r="K87" s="47"/>
      <c r="L87" s="47"/>
      <c r="M87" s="2" t="s">
        <v>4</v>
      </c>
      <c r="N87" s="9">
        <f t="shared" si="38"/>
        <v>94.753386461665599</v>
      </c>
      <c r="O87" s="9">
        <f t="shared" si="35"/>
        <v>93.023589835085161</v>
      </c>
      <c r="P87" s="9">
        <f t="shared" si="36"/>
        <v>117.92696920184385</v>
      </c>
      <c r="Q87" s="9">
        <f t="shared" si="37"/>
        <v>113.23197598895699</v>
      </c>
    </row>
    <row r="88" spans="1:26">
      <c r="A88" s="54"/>
      <c r="B88" s="47"/>
      <c r="C88" s="3" t="s">
        <v>14</v>
      </c>
      <c r="K88" s="47"/>
      <c r="L88" s="47"/>
      <c r="M88" s="3" t="s">
        <v>14</v>
      </c>
      <c r="N88" s="9"/>
      <c r="O88" s="9"/>
      <c r="P88" s="9"/>
      <c r="Q88" s="9"/>
      <c r="R88" s="3"/>
      <c r="S88" s="3"/>
    </row>
    <row r="89" spans="1:26">
      <c r="A89" s="54"/>
      <c r="B89" s="47"/>
      <c r="C89" s="3" t="s">
        <v>15</v>
      </c>
      <c r="K89" s="47"/>
      <c r="L89" s="47"/>
      <c r="M89" s="3" t="s">
        <v>15</v>
      </c>
      <c r="N89" s="9"/>
      <c r="O89" s="9"/>
      <c r="P89" s="9"/>
      <c r="Q89" s="9"/>
    </row>
    <row r="90" spans="1:26">
      <c r="A90" s="54"/>
      <c r="B90" s="47"/>
      <c r="C90" s="3" t="s">
        <v>16</v>
      </c>
      <c r="K90" s="47"/>
      <c r="L90" s="47"/>
      <c r="M90" s="3" t="s">
        <v>16</v>
      </c>
      <c r="N90" s="9"/>
      <c r="O90" s="9"/>
      <c r="P90" s="9"/>
      <c r="Q90" s="9"/>
      <c r="R90" s="3">
        <f>AVERAGE(N85:Q90)</f>
        <v>115.31112101441867</v>
      </c>
      <c r="S90" s="3">
        <f>_xlfn.STDEV.S(N85:Q90)</f>
        <v>18.811338544471685</v>
      </c>
      <c r="U90" s="26">
        <f>(R90/($G$9/10))*1000</f>
        <v>3.2370041595399526</v>
      </c>
      <c r="V90" s="26">
        <f>(S90/($G$9/10))*1000</f>
        <v>0.52807032469448467</v>
      </c>
    </row>
    <row r="91" spans="1:26">
      <c r="A91" s="54"/>
      <c r="B91" s="47" t="s">
        <v>72</v>
      </c>
      <c r="C91" s="1" t="s">
        <v>2</v>
      </c>
      <c r="D91">
        <v>0.36953694399999998</v>
      </c>
      <c r="E91">
        <v>0.77126512199999997</v>
      </c>
      <c r="F91">
        <v>1.770676406</v>
      </c>
      <c r="G91">
        <v>2.890790134</v>
      </c>
      <c r="K91" s="47"/>
      <c r="L91" s="47" t="s">
        <v>72</v>
      </c>
      <c r="M91" s="1" t="s">
        <v>2</v>
      </c>
      <c r="N91" s="9">
        <f>(D91*J$5)/10</f>
        <v>77.112653349109081</v>
      </c>
      <c r="O91" s="9">
        <f t="shared" ref="O91:O93" si="39">(E91*K$5)/10</f>
        <v>80.471385823123981</v>
      </c>
      <c r="P91" s="9">
        <f t="shared" ref="P91:P93" si="40">(F91*L$5)/10</f>
        <v>92.373413610118178</v>
      </c>
      <c r="Q91" s="9">
        <f t="shared" ref="Q91:Q93" si="41">(G91*M$5)/10</f>
        <v>75.403995841132513</v>
      </c>
      <c r="W91" s="25"/>
    </row>
    <row r="92" spans="1:26">
      <c r="A92" s="54"/>
      <c r="B92" s="47"/>
      <c r="C92" s="1" t="s">
        <v>3</v>
      </c>
      <c r="D92">
        <v>0.37081225899999998</v>
      </c>
      <c r="E92">
        <v>0.85076244899999998</v>
      </c>
      <c r="F92">
        <v>1.7389955720000001</v>
      </c>
      <c r="G92">
        <v>2.9040119760000001</v>
      </c>
      <c r="K92" s="47"/>
      <c r="L92" s="47"/>
      <c r="M92" s="1" t="s">
        <v>3</v>
      </c>
      <c r="N92" s="9">
        <f t="shared" ref="N92:N93" si="42">(D92*J$5)/10</f>
        <v>77.378778090092808</v>
      </c>
      <c r="O92" s="9">
        <f t="shared" si="39"/>
        <v>88.765887791960637</v>
      </c>
      <c r="P92" s="9">
        <f t="shared" si="40"/>
        <v>90.72067414135978</v>
      </c>
      <c r="Q92" s="9">
        <f t="shared" si="41"/>
        <v>75.748877230983055</v>
      </c>
      <c r="U92" s="27"/>
      <c r="V92" s="27"/>
      <c r="W92" s="25"/>
    </row>
    <row r="93" spans="1:26">
      <c r="A93" s="54"/>
      <c r="B93" s="47"/>
      <c r="C93" s="2" t="s">
        <v>4</v>
      </c>
      <c r="D93">
        <v>0.34273089499999998</v>
      </c>
      <c r="E93">
        <v>0.71536510399999997</v>
      </c>
      <c r="F93">
        <v>1.5837625580000001</v>
      </c>
      <c r="G93">
        <v>2.823104866</v>
      </c>
      <c r="K93" s="47"/>
      <c r="L93" s="47"/>
      <c r="M93" s="2" t="s">
        <v>4</v>
      </c>
      <c r="N93" s="9">
        <f t="shared" si="42"/>
        <v>71.518935054474284</v>
      </c>
      <c r="O93" s="9">
        <f t="shared" si="39"/>
        <v>74.638953125619508</v>
      </c>
      <c r="P93" s="9">
        <f t="shared" si="40"/>
        <v>82.622411037171076</v>
      </c>
      <c r="Q93" s="9">
        <f t="shared" si="41"/>
        <v>73.638478653720568</v>
      </c>
    </row>
    <row r="94" spans="1:26">
      <c r="A94" s="54"/>
      <c r="B94" s="47"/>
      <c r="C94" s="3" t="s">
        <v>14</v>
      </c>
      <c r="K94" s="47"/>
      <c r="L94" s="47"/>
      <c r="M94" s="3" t="s">
        <v>14</v>
      </c>
      <c r="N94" s="9"/>
      <c r="O94" s="9"/>
      <c r="P94" s="9"/>
      <c r="Q94" s="9"/>
    </row>
    <row r="95" spans="1:26">
      <c r="A95" s="54"/>
      <c r="B95" s="47"/>
      <c r="C95" s="3" t="s">
        <v>15</v>
      </c>
      <c r="K95" s="47"/>
      <c r="L95" s="47"/>
      <c r="M95" s="3" t="s">
        <v>15</v>
      </c>
      <c r="N95" s="9"/>
      <c r="O95" s="9"/>
      <c r="P95" s="9"/>
      <c r="Q95" s="9"/>
    </row>
    <row r="96" spans="1:26">
      <c r="A96" s="54"/>
      <c r="B96" s="47"/>
      <c r="C96" s="3" t="s">
        <v>16</v>
      </c>
      <c r="K96" s="47"/>
      <c r="L96" s="47"/>
      <c r="M96" s="3" t="s">
        <v>16</v>
      </c>
      <c r="N96" s="9"/>
      <c r="O96" s="9"/>
      <c r="P96" s="9"/>
      <c r="Q96" s="9"/>
      <c r="R96" s="3">
        <f>AVERAGE(N91:Q96)</f>
        <v>80.03287031240545</v>
      </c>
      <c r="S96" s="3">
        <f>_xlfn.STDEV.S(N91:Q96)</f>
        <v>7.0549943624361138</v>
      </c>
      <c r="U96" s="26">
        <f>(R96/($G$9/10))*1000</f>
        <v>2.2466760519029556</v>
      </c>
      <c r="V96" s="26">
        <f>(S96/($G$9/10))*1000</f>
        <v>0.19804721258308677</v>
      </c>
    </row>
    <row r="97" spans="1:26">
      <c r="A97" s="54"/>
      <c r="B97" s="47"/>
      <c r="C97" s="1" t="s">
        <v>2</v>
      </c>
      <c r="K97" s="47"/>
      <c r="L97" s="47"/>
      <c r="M97" s="1" t="s">
        <v>2</v>
      </c>
      <c r="N97" s="9"/>
      <c r="O97" s="9"/>
      <c r="P97" s="9"/>
      <c r="Q97" s="9"/>
    </row>
    <row r="98" spans="1:26">
      <c r="A98" s="54"/>
      <c r="B98" s="47"/>
      <c r="C98" s="1" t="s">
        <v>3</v>
      </c>
      <c r="K98" s="47"/>
      <c r="L98" s="47"/>
      <c r="M98" s="1" t="s">
        <v>3</v>
      </c>
      <c r="N98" s="9"/>
      <c r="O98" s="9"/>
      <c r="P98" s="9"/>
      <c r="Q98" s="9"/>
    </row>
    <row r="99" spans="1:26">
      <c r="A99" s="54"/>
      <c r="B99" s="47"/>
      <c r="C99" s="2" t="s">
        <v>4</v>
      </c>
      <c r="K99" s="47"/>
      <c r="L99" s="47"/>
      <c r="M99" s="2" t="s">
        <v>4</v>
      </c>
      <c r="N99" s="9"/>
      <c r="O99" s="9"/>
      <c r="P99" s="9"/>
      <c r="Q99" s="9"/>
    </row>
    <row r="100" spans="1:26">
      <c r="A100" s="54"/>
      <c r="B100" s="47"/>
      <c r="C100" s="3" t="s">
        <v>14</v>
      </c>
      <c r="K100" s="47"/>
      <c r="L100" s="47"/>
      <c r="M100" s="3" t="s">
        <v>14</v>
      </c>
      <c r="N100" s="9"/>
      <c r="O100" s="9"/>
      <c r="P100" s="9"/>
      <c r="Q100" s="9"/>
    </row>
    <row r="101" spans="1:26">
      <c r="A101" s="54"/>
      <c r="B101" s="47"/>
      <c r="C101" s="3" t="s">
        <v>15</v>
      </c>
      <c r="K101" s="47"/>
      <c r="L101" s="47"/>
      <c r="M101" s="3" t="s">
        <v>15</v>
      </c>
      <c r="N101" s="9"/>
      <c r="O101" s="9"/>
      <c r="P101" s="9"/>
      <c r="Q101" s="9"/>
    </row>
    <row r="102" spans="1:26" ht="14.65" thickBot="1">
      <c r="A102" s="54"/>
      <c r="B102" s="47"/>
      <c r="C102" s="3" t="s">
        <v>16</v>
      </c>
      <c r="K102" s="48"/>
      <c r="L102" s="47"/>
      <c r="M102" s="10" t="s">
        <v>16</v>
      </c>
      <c r="N102" s="9"/>
      <c r="O102" s="9"/>
      <c r="P102" s="9"/>
      <c r="Q102" s="9"/>
      <c r="R102" s="3" t="e">
        <f>AVERAGE(N97:Q102)</f>
        <v>#DIV/0!</v>
      </c>
      <c r="S102" s="3" t="e">
        <f>_xlfn.STDEV.S(N97:Q102)</f>
        <v>#DIV/0!</v>
      </c>
      <c r="T102" s="20">
        <f>MEDIAN(N85:Q102)</f>
        <v>92.698501722601662</v>
      </c>
      <c r="U102" s="26" t="e">
        <f>(R102/($G$9/10))*1000</f>
        <v>#DIV/0!</v>
      </c>
      <c r="V102" s="26" t="e">
        <f>(S102/($G$9/10))*1000</f>
        <v>#DIV/0!</v>
      </c>
      <c r="W102" s="26">
        <f>(T102/($G$9/10))*1000</f>
        <v>2.6022245991491353</v>
      </c>
      <c r="X102" s="29">
        <f>(W102*10^-18)*(6.02214*10^23)</f>
        <v>1567096.0847519974</v>
      </c>
      <c r="Y102" s="30">
        <f>T102*K12/10000000</f>
        <v>0.3335337514245052</v>
      </c>
      <c r="Z102">
        <f>W102/135*1000</f>
        <v>19.275737771475075</v>
      </c>
    </row>
  </sheetData>
  <mergeCells count="45">
    <mergeCell ref="A85:A102"/>
    <mergeCell ref="B85:B90"/>
    <mergeCell ref="K85:K102"/>
    <mergeCell ref="L85:L90"/>
    <mergeCell ref="B91:B96"/>
    <mergeCell ref="L91:L96"/>
    <mergeCell ref="B97:B102"/>
    <mergeCell ref="L97:L102"/>
    <mergeCell ref="A67:A84"/>
    <mergeCell ref="B67:B72"/>
    <mergeCell ref="K67:K84"/>
    <mergeCell ref="L67:L72"/>
    <mergeCell ref="B73:B78"/>
    <mergeCell ref="L73:L78"/>
    <mergeCell ref="B79:B84"/>
    <mergeCell ref="L79:L84"/>
    <mergeCell ref="A49:A66"/>
    <mergeCell ref="B49:B54"/>
    <mergeCell ref="K49:K66"/>
    <mergeCell ref="L49:L54"/>
    <mergeCell ref="B55:B60"/>
    <mergeCell ref="L55:L60"/>
    <mergeCell ref="B61:B66"/>
    <mergeCell ref="L61:L66"/>
    <mergeCell ref="L19:L24"/>
    <mergeCell ref="B25:B30"/>
    <mergeCell ref="L25:L30"/>
    <mergeCell ref="A31:A48"/>
    <mergeCell ref="B31:B36"/>
    <mergeCell ref="K31:K48"/>
    <mergeCell ref="L31:L36"/>
    <mergeCell ref="B37:B42"/>
    <mergeCell ref="L37:L42"/>
    <mergeCell ref="B43:B48"/>
    <mergeCell ref="A13:A30"/>
    <mergeCell ref="B13:B18"/>
    <mergeCell ref="K13:K30"/>
    <mergeCell ref="L13:L18"/>
    <mergeCell ref="B19:B24"/>
    <mergeCell ref="L43:L48"/>
    <mergeCell ref="C1:N1"/>
    <mergeCell ref="G2:H2"/>
    <mergeCell ref="J2:K2"/>
    <mergeCell ref="R2:S2"/>
    <mergeCell ref="C3:E3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Z102"/>
  <sheetViews>
    <sheetView topLeftCell="E91" zoomScaleNormal="100" workbookViewId="0">
      <selection activeCell="E108" sqref="A108:XFD119"/>
    </sheetView>
  </sheetViews>
  <sheetFormatPr defaultRowHeight="14.25"/>
  <cols>
    <col min="1" max="1" width="12.265625" customWidth="1"/>
    <col min="2" max="2" width="19.73046875" customWidth="1"/>
    <col min="12" max="12" width="14.3984375" customWidth="1"/>
  </cols>
  <sheetData>
    <row r="1" spans="1:26" ht="18">
      <c r="C1" s="49" t="s">
        <v>81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26">
      <c r="F2" t="s">
        <v>25</v>
      </c>
      <c r="G2" s="50" t="s">
        <v>18</v>
      </c>
      <c r="H2" s="50"/>
      <c r="J2" s="50" t="s">
        <v>19</v>
      </c>
      <c r="K2" s="50"/>
      <c r="Q2" t="s">
        <v>26</v>
      </c>
      <c r="R2" s="50" t="s">
        <v>19</v>
      </c>
      <c r="S2" s="50"/>
    </row>
    <row r="3" spans="1:26">
      <c r="C3" s="50" t="s">
        <v>20</v>
      </c>
      <c r="D3" s="50"/>
      <c r="E3" s="50"/>
      <c r="G3" s="6" t="s">
        <v>21</v>
      </c>
      <c r="J3" s="7">
        <v>39945.629999999997</v>
      </c>
      <c r="K3" t="s">
        <v>22</v>
      </c>
      <c r="R3" s="7">
        <v>39945.629999999997</v>
      </c>
      <c r="S3" t="s">
        <v>22</v>
      </c>
    </row>
    <row r="4" spans="1:26">
      <c r="D4" t="s">
        <v>5</v>
      </c>
      <c r="E4" t="s">
        <v>6</v>
      </c>
      <c r="G4" s="6" t="s">
        <v>23</v>
      </c>
      <c r="J4">
        <v>0.1</v>
      </c>
      <c r="K4">
        <v>0.05</v>
      </c>
      <c r="L4">
        <v>2.5000000000000001E-2</v>
      </c>
      <c r="M4">
        <v>1.2500000000000001E-2</v>
      </c>
      <c r="N4" t="s">
        <v>87</v>
      </c>
      <c r="R4">
        <v>0.2</v>
      </c>
      <c r="S4">
        <v>0.1</v>
      </c>
      <c r="T4">
        <v>0.05</v>
      </c>
      <c r="U4">
        <v>2.5000000000000001E-2</v>
      </c>
      <c r="V4" t="s">
        <v>87</v>
      </c>
    </row>
    <row r="5" spans="1:26">
      <c r="C5" t="s">
        <v>0</v>
      </c>
      <c r="D5">
        <v>27.648728110932701</v>
      </c>
      <c r="E5">
        <v>1.7310243330351209</v>
      </c>
      <c r="G5">
        <f>10000000/D5</f>
        <v>361680.28995322419</v>
      </c>
      <c r="I5" s="8" t="s">
        <v>24</v>
      </c>
      <c r="J5">
        <f>(J4/J3)*1000000000</f>
        <v>2503.4027501881933</v>
      </c>
      <c r="K5">
        <f>(K4/J3)*1000000000</f>
        <v>1251.7013750940966</v>
      </c>
      <c r="L5">
        <f>(L4/J3)*1000000000</f>
        <v>625.85068754704832</v>
      </c>
      <c r="M5">
        <f>(M4/J3)*1000000000</f>
        <v>312.92534377352416</v>
      </c>
      <c r="Q5" s="8" t="s">
        <v>24</v>
      </c>
      <c r="R5">
        <f>(R4/R3)*1000000000</f>
        <v>5006.8055003763866</v>
      </c>
      <c r="S5">
        <f>(S4/R3)*1000000000</f>
        <v>2503.4027501881933</v>
      </c>
      <c r="T5">
        <f>(T4/R3)*1000000000</f>
        <v>1251.7013750940966</v>
      </c>
      <c r="U5">
        <f>(U4/R3)*1000000000</f>
        <v>625.85068754704832</v>
      </c>
    </row>
    <row r="6" spans="1:26">
      <c r="C6" t="s">
        <v>9</v>
      </c>
      <c r="D6">
        <v>25.83167292191823</v>
      </c>
      <c r="E6">
        <v>0.51385311772411491</v>
      </c>
      <c r="G6">
        <f t="shared" ref="G6:G9" si="0">10000000/D6</f>
        <v>387121.65604709939</v>
      </c>
    </row>
    <row r="7" spans="1:26">
      <c r="C7" t="s">
        <v>10</v>
      </c>
      <c r="D7">
        <v>26.723325213596194</v>
      </c>
      <c r="E7">
        <v>3.8571567330757071</v>
      </c>
      <c r="G7">
        <f t="shared" si="0"/>
        <v>374204.92846871604</v>
      </c>
    </row>
    <row r="8" spans="1:26">
      <c r="C8" t="s">
        <v>11</v>
      </c>
      <c r="D8">
        <v>30.72496682497416</v>
      </c>
      <c r="E8">
        <v>0.666053611930981</v>
      </c>
      <c r="G8">
        <f t="shared" si="0"/>
        <v>325468.21147001872</v>
      </c>
    </row>
    <row r="9" spans="1:26">
      <c r="C9" t="s">
        <v>12</v>
      </c>
      <c r="D9">
        <v>28.07191649047617</v>
      </c>
      <c r="E9">
        <v>2.6277867482805628</v>
      </c>
      <c r="G9">
        <f t="shared" si="0"/>
        <v>356227.90497373609</v>
      </c>
    </row>
    <row r="11" spans="1:26">
      <c r="D11" s="44" t="s">
        <v>89</v>
      </c>
      <c r="E11" s="43"/>
      <c r="F11" s="43"/>
      <c r="G11" s="43"/>
      <c r="H11" s="45"/>
      <c r="N11" s="44" t="s">
        <v>90</v>
      </c>
      <c r="O11" s="43"/>
      <c r="P11" s="43"/>
      <c r="Q11" s="43"/>
    </row>
    <row r="12" spans="1:26">
      <c r="C12" t="s">
        <v>13</v>
      </c>
      <c r="D12" t="s">
        <v>27</v>
      </c>
      <c r="E12" t="s">
        <v>28</v>
      </c>
      <c r="F12" t="s">
        <v>29</v>
      </c>
      <c r="G12" t="s">
        <v>30</v>
      </c>
      <c r="J12" t="s">
        <v>82</v>
      </c>
      <c r="K12" s="40">
        <v>52542.93</v>
      </c>
      <c r="M12" t="s">
        <v>13</v>
      </c>
      <c r="N12" t="s">
        <v>80</v>
      </c>
      <c r="R12" s="14" t="s">
        <v>5</v>
      </c>
      <c r="S12" s="15" t="s">
        <v>6</v>
      </c>
      <c r="T12" s="16" t="s">
        <v>31</v>
      </c>
      <c r="U12" s="23" t="s">
        <v>54</v>
      </c>
      <c r="V12" s="24" t="s">
        <v>6</v>
      </c>
      <c r="W12" s="25" t="s">
        <v>55</v>
      </c>
      <c r="X12" s="28" t="s">
        <v>56</v>
      </c>
      <c r="Y12" s="23" t="s">
        <v>57</v>
      </c>
      <c r="Z12" s="24" t="s">
        <v>86</v>
      </c>
    </row>
    <row r="13" spans="1:26">
      <c r="A13" s="54" t="s">
        <v>0</v>
      </c>
      <c r="B13" s="47" t="s">
        <v>74</v>
      </c>
      <c r="C13" s="1" t="s">
        <v>2</v>
      </c>
      <c r="D13">
        <v>5.1413003980000003</v>
      </c>
      <c r="E13">
        <v>11.190628930000001</v>
      </c>
      <c r="F13">
        <v>27.019913339999999</v>
      </c>
      <c r="G13">
        <v>52.122644049999998</v>
      </c>
      <c r="K13" s="47" t="s">
        <v>0</v>
      </c>
      <c r="L13" s="47" t="s">
        <v>74</v>
      </c>
      <c r="M13" s="1" t="s">
        <v>2</v>
      </c>
      <c r="N13" s="9">
        <f>(D13*J$5)/10</f>
        <v>1287.0745555896854</v>
      </c>
      <c r="O13" s="9">
        <f>(E13*K$5)/10</f>
        <v>1400.732561984878</v>
      </c>
      <c r="P13" s="9">
        <f>(F13*L$5)/10</f>
        <v>1691.0431341300659</v>
      </c>
      <c r="Q13" s="9">
        <f>(G13*M$5)/10</f>
        <v>1631.0496307731282</v>
      </c>
      <c r="W13" s="25"/>
      <c r="X13" s="25"/>
      <c r="Y13" s="9"/>
    </row>
    <row r="14" spans="1:26">
      <c r="A14" s="54"/>
      <c r="B14" s="47"/>
      <c r="C14" s="1" t="s">
        <v>3</v>
      </c>
      <c r="D14">
        <v>5.7934054919999998</v>
      </c>
      <c r="E14">
        <v>12.88340372</v>
      </c>
      <c r="F14">
        <v>30.116677719999998</v>
      </c>
      <c r="G14">
        <v>57.735532380000002</v>
      </c>
      <c r="K14" s="47"/>
      <c r="L14" s="47"/>
      <c r="M14" s="1" t="s">
        <v>3</v>
      </c>
      <c r="N14" s="9">
        <f t="shared" ref="N14:N15" si="1">(D14*J$5)/10</f>
        <v>1450.3227241628183</v>
      </c>
      <c r="O14" s="9">
        <f t="shared" ref="O14:O15" si="2">(E14*K$5)/10</f>
        <v>1612.6174152216402</v>
      </c>
      <c r="P14" s="9">
        <f t="shared" ref="P14:P15" si="3">(F14*L$5)/10</f>
        <v>1884.8543457694873</v>
      </c>
      <c r="Q14" s="9">
        <f t="shared" ref="Q14:Q15" si="4">(G14*M$5)/10</f>
        <v>1806.6911317958936</v>
      </c>
      <c r="U14" s="27"/>
      <c r="V14" s="27"/>
      <c r="W14" s="25"/>
      <c r="X14" s="25"/>
      <c r="Y14" s="9"/>
    </row>
    <row r="15" spans="1:26">
      <c r="A15" s="54"/>
      <c r="B15" s="47"/>
      <c r="C15" s="2" t="s">
        <v>4</v>
      </c>
      <c r="D15">
        <v>4.7245674759999998</v>
      </c>
      <c r="E15">
        <v>10.402144529999999</v>
      </c>
      <c r="F15">
        <v>25.46278251</v>
      </c>
      <c r="G15">
        <v>44.610922709999997</v>
      </c>
      <c r="K15" s="47"/>
      <c r="L15" s="47"/>
      <c r="M15" s="2" t="s">
        <v>4</v>
      </c>
      <c r="N15" s="9">
        <f t="shared" si="1"/>
        <v>1182.7495212868091</v>
      </c>
      <c r="O15" s="9">
        <f t="shared" si="2"/>
        <v>1302.0378612128536</v>
      </c>
      <c r="P15" s="9">
        <f t="shared" si="3"/>
        <v>1593.5899940744457</v>
      </c>
      <c r="Q15" s="9">
        <f t="shared" si="4"/>
        <v>1395.9888325080865</v>
      </c>
      <c r="X15" s="25"/>
      <c r="Y15" s="9"/>
    </row>
    <row r="16" spans="1:26">
      <c r="A16" s="54"/>
      <c r="B16" s="47"/>
      <c r="C16" s="3" t="s">
        <v>14</v>
      </c>
      <c r="D16">
        <v>2.029359925709493</v>
      </c>
      <c r="E16">
        <v>4.7494795670569632</v>
      </c>
      <c r="F16">
        <v>10.484771797508248</v>
      </c>
      <c r="G16">
        <v>22.431905884129566</v>
      </c>
      <c r="K16" s="47"/>
      <c r="L16" s="47"/>
      <c r="M16" s="3" t="s">
        <v>14</v>
      </c>
      <c r="N16" s="9">
        <f>(D16*R$5)/10</f>
        <v>1016.0610438285705</v>
      </c>
      <c r="O16" s="9">
        <f>(E16*S$5)/10</f>
        <v>1188.9860210133031</v>
      </c>
      <c r="P16" s="9">
        <f>(F16*T$5)/10</f>
        <v>1312.3803276488877</v>
      </c>
      <c r="Q16" s="9">
        <f>(G16*U$5)/10</f>
        <v>1403.9023720573168</v>
      </c>
      <c r="R16" s="3"/>
      <c r="S16" s="3"/>
      <c r="X16" s="25"/>
      <c r="Y16" s="9"/>
    </row>
    <row r="17" spans="1:26">
      <c r="A17" s="54"/>
      <c r="B17" s="47"/>
      <c r="C17" s="3" t="s">
        <v>15</v>
      </c>
      <c r="D17">
        <v>2.0408190863988054</v>
      </c>
      <c r="E17">
        <v>4.4048965782762934</v>
      </c>
      <c r="F17">
        <v>10.793484439372586</v>
      </c>
      <c r="G17">
        <v>21.851977218734298</v>
      </c>
      <c r="K17" s="47"/>
      <c r="L17" s="47"/>
      <c r="M17" s="3" t="s">
        <v>15</v>
      </c>
      <c r="N17" s="9">
        <f t="shared" ref="N17:N18" si="5">(D17*R$5)/10</f>
        <v>1021.7984227054651</v>
      </c>
      <c r="O17" s="9">
        <f t="shared" ref="O17:O18" si="6">(E17*S$5)/10</f>
        <v>1102.7230208351434</v>
      </c>
      <c r="P17" s="9">
        <f t="shared" ref="P17:P18" si="7">(F17*T$5)/10</f>
        <v>1351.0219314819401</v>
      </c>
      <c r="Q17" s="9">
        <f t="shared" ref="Q17:Q18" si="8">(G17*U$5)/10</f>
        <v>1367.6074966607298</v>
      </c>
    </row>
    <row r="18" spans="1:26">
      <c r="A18" s="54"/>
      <c r="B18" s="47"/>
      <c r="C18" s="3" t="s">
        <v>16</v>
      </c>
      <c r="D18">
        <v>2.377517909240884</v>
      </c>
      <c r="E18">
        <v>4.4128207494139389</v>
      </c>
      <c r="F18">
        <v>9.7848190013386471</v>
      </c>
      <c r="G18">
        <v>19.279238077565662</v>
      </c>
      <c r="K18" s="47"/>
      <c r="L18" s="47"/>
      <c r="M18" s="17" t="s">
        <v>16</v>
      </c>
      <c r="N18" s="9">
        <f t="shared" si="5"/>
        <v>1190.3769745230625</v>
      </c>
      <c r="O18" s="9">
        <f t="shared" si="6"/>
        <v>1104.7067600170381</v>
      </c>
      <c r="P18" s="9">
        <f t="shared" si="7"/>
        <v>1224.7671399022431</v>
      </c>
      <c r="Q18" s="9">
        <f t="shared" si="8"/>
        <v>1206.5924406227703</v>
      </c>
      <c r="R18" s="3">
        <f>AVERAGE(N13:Q18)</f>
        <v>1363.7364858252611</v>
      </c>
      <c r="S18" s="3">
        <f>_xlfn.STDEV.S(N13:Q18)</f>
        <v>237.33381007943683</v>
      </c>
      <c r="U18" s="26">
        <f>(R18/($G$5/10))*1000</f>
        <v>37.70557931154147</v>
      </c>
      <c r="V18" s="26">
        <f>(S18/($G$5/10))*1000</f>
        <v>6.5619779864180883</v>
      </c>
    </row>
    <row r="19" spans="1:26">
      <c r="A19" s="54"/>
      <c r="B19" s="47" t="s">
        <v>75</v>
      </c>
      <c r="C19" s="1" t="s">
        <v>2</v>
      </c>
      <c r="D19">
        <v>4.9910945289999997</v>
      </c>
      <c r="E19">
        <v>10.4590481</v>
      </c>
      <c r="F19">
        <v>23.101691599999999</v>
      </c>
      <c r="G19">
        <v>32.621826230000003</v>
      </c>
      <c r="K19" s="47"/>
      <c r="L19" s="47" t="s">
        <v>75</v>
      </c>
      <c r="M19" s="18" t="s">
        <v>2</v>
      </c>
      <c r="N19" s="9">
        <f>(D19*J$5)/10</f>
        <v>1249.4719770347845</v>
      </c>
      <c r="O19" s="9">
        <f>(E19*K$5)/10</f>
        <v>1309.1604888945299</v>
      </c>
      <c r="P19" s="9">
        <f>(F19*L$5)/10</f>
        <v>1445.8209571359871</v>
      </c>
      <c r="Q19" s="9">
        <f>(G19*M$5)/10</f>
        <v>1020.8196187542919</v>
      </c>
      <c r="W19" s="25"/>
    </row>
    <row r="20" spans="1:26">
      <c r="A20" s="54"/>
      <c r="B20" s="47"/>
      <c r="C20" s="1" t="s">
        <v>3</v>
      </c>
      <c r="D20">
        <v>5.5052170729999998</v>
      </c>
      <c r="E20">
        <v>11.240968540000001</v>
      </c>
      <c r="F20">
        <v>23.76043979</v>
      </c>
      <c r="G20">
        <v>39.278815510000001</v>
      </c>
      <c r="K20" s="47"/>
      <c r="L20" s="47"/>
      <c r="M20" s="1" t="s">
        <v>3</v>
      </c>
      <c r="N20" s="9">
        <f t="shared" ref="N20:N21" si="9">(D20*J$5)/10</f>
        <v>1378.1775560931196</v>
      </c>
      <c r="O20" s="9">
        <f t="shared" ref="O20:O21" si="10">(E20*K$5)/10</f>
        <v>1407.0335778907481</v>
      </c>
      <c r="P20" s="9">
        <f t="shared" ref="P20:P21" si="11">(F20*L$5)/10</f>
        <v>1487.0487578991745</v>
      </c>
      <c r="Q20" s="9">
        <f t="shared" ref="Q20:Q21" si="12">(G20*M$5)/10</f>
        <v>1229.1336846483584</v>
      </c>
      <c r="U20" s="27"/>
      <c r="V20" s="27"/>
      <c r="W20" s="25"/>
    </row>
    <row r="21" spans="1:26">
      <c r="A21" s="54"/>
      <c r="B21" s="47"/>
      <c r="C21" s="2" t="s">
        <v>4</v>
      </c>
      <c r="D21">
        <v>4.1878231450000003</v>
      </c>
      <c r="E21">
        <v>8.9574923359999996</v>
      </c>
      <c r="F21">
        <v>16.236338069999999</v>
      </c>
      <c r="G21">
        <v>28.488922760000001</v>
      </c>
      <c r="K21" s="47"/>
      <c r="L21" s="47"/>
      <c r="M21" s="2" t="s">
        <v>4</v>
      </c>
      <c r="N21" s="9">
        <f t="shared" si="9"/>
        <v>1048.3807978494769</v>
      </c>
      <c r="O21" s="9">
        <f t="shared" si="10"/>
        <v>1121.2105474366031</v>
      </c>
      <c r="P21" s="9">
        <f t="shared" si="11"/>
        <v>1016.1523344355816</v>
      </c>
      <c r="Q21" s="9">
        <f t="shared" si="12"/>
        <v>891.49059484103759</v>
      </c>
    </row>
    <row r="22" spans="1:26">
      <c r="A22" s="54"/>
      <c r="B22" s="47"/>
      <c r="C22" s="3" t="s">
        <v>14</v>
      </c>
      <c r="D22">
        <v>2.4832188898769418</v>
      </c>
      <c r="E22">
        <v>6.0025154947420045</v>
      </c>
      <c r="F22">
        <v>13.926592334213833</v>
      </c>
      <c r="G22">
        <v>24.633640732747988</v>
      </c>
      <c r="K22" s="47"/>
      <c r="L22" s="47"/>
      <c r="M22" s="3" t="s">
        <v>14</v>
      </c>
      <c r="N22" s="9">
        <f>(D22*R$5)/10</f>
        <v>1243.2993996474418</v>
      </c>
      <c r="O22" s="9">
        <f>(E22*S$5)/10</f>
        <v>1502.6713797584378</v>
      </c>
      <c r="P22" s="9">
        <f>(F22*T$5)/10</f>
        <v>1743.193477511036</v>
      </c>
      <c r="Q22" s="9">
        <f>(G22*U$5)/10</f>
        <v>1541.6980989377303</v>
      </c>
    </row>
    <row r="23" spans="1:26">
      <c r="A23" s="54"/>
      <c r="B23" s="47"/>
      <c r="C23" s="3" t="s">
        <v>15</v>
      </c>
      <c r="D23">
        <v>2.392692021580022</v>
      </c>
      <c r="E23">
        <v>5.4508885290446871</v>
      </c>
      <c r="F23">
        <v>12.692182498650812</v>
      </c>
      <c r="G23">
        <v>22.764441030969174</v>
      </c>
      <c r="K23" s="47"/>
      <c r="L23" s="47"/>
      <c r="M23" s="3" t="s">
        <v>15</v>
      </c>
      <c r="N23" s="9">
        <f t="shared" ref="N23:N24" si="13">(D23*R$5)/10</f>
        <v>1197.9743574353549</v>
      </c>
      <c r="O23" s="9">
        <f t="shared" ref="O23:O24" si="14">(E23*S$5)/10</f>
        <v>1364.5769334579745</v>
      </c>
      <c r="P23" s="9">
        <f t="shared" ref="P23:P24" si="15">(F23*T$5)/10</f>
        <v>1588.6822286506449</v>
      </c>
      <c r="Q23" s="9">
        <f t="shared" ref="Q23:Q24" si="16">(G23*U$5)/10</f>
        <v>1424.7141070856294</v>
      </c>
    </row>
    <row r="24" spans="1:26">
      <c r="A24" s="54"/>
      <c r="B24" s="47"/>
      <c r="C24" s="3" t="s">
        <v>16</v>
      </c>
      <c r="D24">
        <v>2.5070372547755828</v>
      </c>
      <c r="E24">
        <v>5.2143828366180962</v>
      </c>
      <c r="F24">
        <v>9.9940683393751275</v>
      </c>
      <c r="G24">
        <v>18.490620519918888</v>
      </c>
      <c r="K24" s="47"/>
      <c r="L24" s="47"/>
      <c r="M24" s="17" t="s">
        <v>16</v>
      </c>
      <c r="N24" s="9">
        <f t="shared" si="13"/>
        <v>1255.2247916858905</v>
      </c>
      <c r="O24" s="9">
        <f t="shared" si="14"/>
        <v>1305.3700333723855</v>
      </c>
      <c r="P24" s="9">
        <f t="shared" si="15"/>
        <v>1250.9589083180222</v>
      </c>
      <c r="Q24" s="9">
        <f t="shared" si="16"/>
        <v>1157.2367565562795</v>
      </c>
      <c r="R24" s="3">
        <f>AVERAGE(N19:Q24)</f>
        <v>1299.145890222105</v>
      </c>
      <c r="S24" s="3">
        <f>_xlfn.STDEV.S(N19:Q24)</f>
        <v>202.11372078034836</v>
      </c>
      <c r="U24" s="26">
        <f>(R24/($G$5/10))*1000</f>
        <v>35.919731495186603</v>
      </c>
      <c r="V24" s="26">
        <f>(S24/($G$5/10))*1000</f>
        <v>5.5881873133448199</v>
      </c>
    </row>
    <row r="25" spans="1:26">
      <c r="A25" s="54"/>
      <c r="B25" s="47" t="s">
        <v>76</v>
      </c>
      <c r="C25" s="1" t="s">
        <v>2</v>
      </c>
      <c r="D25">
        <v>4.8153933789999996</v>
      </c>
      <c r="E25">
        <v>9.7574013770000008</v>
      </c>
      <c r="F25">
        <v>24.687257679999998</v>
      </c>
      <c r="G25">
        <v>39.946953389999997</v>
      </c>
      <c r="K25" s="47"/>
      <c r="L25" s="47" t="s">
        <v>76</v>
      </c>
      <c r="M25" s="1" t="s">
        <v>2</v>
      </c>
      <c r="N25" s="9">
        <f>(D25*J$5)/10</f>
        <v>1205.4869028226617</v>
      </c>
      <c r="O25" s="9">
        <f>(E25*K$5)/10</f>
        <v>1221.3352720935932</v>
      </c>
      <c r="P25" s="9">
        <f>(F25*L$5)/10</f>
        <v>1545.0537192679149</v>
      </c>
      <c r="Q25" s="9">
        <f>(G25*M$5)/10</f>
        <v>1250.0414122270695</v>
      </c>
    </row>
    <row r="26" spans="1:26">
      <c r="A26" s="54"/>
      <c r="B26" s="47"/>
      <c r="C26" s="1" t="s">
        <v>3</v>
      </c>
      <c r="D26">
        <v>5.6599197810000001</v>
      </c>
      <c r="E26">
        <v>12.47885694</v>
      </c>
      <c r="F26">
        <v>27.451828070000001</v>
      </c>
      <c r="G26">
        <v>42.442371299999998</v>
      </c>
      <c r="K26" s="47"/>
      <c r="L26" s="47"/>
      <c r="M26" s="1" t="s">
        <v>3</v>
      </c>
      <c r="N26" s="9">
        <f t="shared" ref="N26:N27" si="17">(D26*J$5)/10</f>
        <v>1416.9058745599957</v>
      </c>
      <c r="O26" s="9">
        <f t="shared" ref="O26:O27" si="18">(E26*K$5)/10</f>
        <v>1561.9802391400513</v>
      </c>
      <c r="P26" s="9">
        <f t="shared" ref="P26:P27" si="19">(F26*L$5)/10</f>
        <v>1718.0745472032861</v>
      </c>
      <c r="Q26" s="9">
        <f t="shared" ref="Q26:Q27" si="20">(G26*M$5)/10</f>
        <v>1328.1293629616055</v>
      </c>
    </row>
    <row r="27" spans="1:26">
      <c r="A27" s="54"/>
      <c r="B27" s="47"/>
      <c r="C27" s="2" t="s">
        <v>4</v>
      </c>
      <c r="D27">
        <v>4.3983832820000002</v>
      </c>
      <c r="E27">
        <v>10.20521761</v>
      </c>
      <c r="F27">
        <v>24.00609712</v>
      </c>
      <c r="G27">
        <v>37.497471140000002</v>
      </c>
      <c r="K27" s="47"/>
      <c r="L27" s="47"/>
      <c r="M27" s="2" t="s">
        <v>4</v>
      </c>
      <c r="N27" s="9">
        <f t="shared" si="17"/>
        <v>1101.0924804540573</v>
      </c>
      <c r="O27" s="9">
        <f t="shared" si="18"/>
        <v>1277.3884915571491</v>
      </c>
      <c r="P27" s="9">
        <f t="shared" si="19"/>
        <v>1502.4232387873217</v>
      </c>
      <c r="Q27" s="9">
        <f t="shared" si="20"/>
        <v>1173.3909047122302</v>
      </c>
    </row>
    <row r="28" spans="1:26">
      <c r="A28" s="54"/>
      <c r="B28" s="47"/>
      <c r="C28" s="3" t="s">
        <v>14</v>
      </c>
      <c r="D28">
        <v>2.5839863243930887</v>
      </c>
      <c r="E28">
        <v>5.1284100070987995</v>
      </c>
      <c r="F28">
        <v>12.435433215498248</v>
      </c>
      <c r="G28">
        <v>24.014361609743567</v>
      </c>
      <c r="K28" s="47"/>
      <c r="L28" s="47"/>
      <c r="M28" s="3" t="s">
        <v>14</v>
      </c>
      <c r="N28" s="9">
        <f>(D28*R$5)/10</f>
        <v>1293.7516941868678</v>
      </c>
      <c r="O28" s="9">
        <f>(E28*S$5)/10</f>
        <v>1283.8475715863785</v>
      </c>
      <c r="P28" s="9">
        <f>(F28*T$5)/10</f>
        <v>1556.544885572996</v>
      </c>
      <c r="Q28" s="9">
        <f>(G28*U$5)/10</f>
        <v>1502.9404724461453</v>
      </c>
    </row>
    <row r="29" spans="1:26">
      <c r="A29" s="54"/>
      <c r="B29" s="47"/>
      <c r="C29" s="3" t="s">
        <v>15</v>
      </c>
      <c r="D29">
        <v>2.0967476787486832</v>
      </c>
      <c r="E29">
        <v>4.8676499404035836</v>
      </c>
      <c r="F29">
        <v>12.296127154511835</v>
      </c>
      <c r="G29">
        <v>20.971107123710855</v>
      </c>
      <c r="K29" s="47"/>
      <c r="L29" s="47"/>
      <c r="M29" s="3" t="s">
        <v>15</v>
      </c>
      <c r="N29" s="9">
        <f t="shared" ref="N29:N30" si="21">(D29*R$5)/10</f>
        <v>1049.8007810860329</v>
      </c>
      <c r="O29" s="9">
        <f t="shared" ref="O29:O30" si="22">(E29*S$5)/10</f>
        <v>1218.5688247759726</v>
      </c>
      <c r="P29" s="9">
        <f t="shared" ref="P29:P30" si="23">(F29*T$5)/10</f>
        <v>1539.1079267634325</v>
      </c>
      <c r="Q29" s="9">
        <f t="shared" ref="Q29:Q30" si="24">(G29*U$5)/10</f>
        <v>1312.4781811997241</v>
      </c>
    </row>
    <row r="30" spans="1:26" ht="14.65" thickBot="1">
      <c r="A30" s="54"/>
      <c r="B30" s="47"/>
      <c r="C30" s="3" t="s">
        <v>16</v>
      </c>
      <c r="D30">
        <v>2.582074311808185</v>
      </c>
      <c r="E30">
        <v>5.4831684136720416</v>
      </c>
      <c r="F30">
        <v>11.831461056447635</v>
      </c>
      <c r="G30">
        <v>20.924912889631123</v>
      </c>
      <c r="K30" s="48"/>
      <c r="L30" s="47"/>
      <c r="M30" s="10" t="s">
        <v>16</v>
      </c>
      <c r="N30" s="9">
        <f t="shared" si="21"/>
        <v>1292.7943866741793</v>
      </c>
      <c r="O30" s="9">
        <f t="shared" si="22"/>
        <v>1372.6578886531622</v>
      </c>
      <c r="P30" s="9">
        <f t="shared" si="23"/>
        <v>1480.9456073727758</v>
      </c>
      <c r="Q30" s="9">
        <f t="shared" si="24"/>
        <v>1309.5871118837733</v>
      </c>
      <c r="R30" s="3">
        <f>AVERAGE(N25:Q30)</f>
        <v>1354.7636574161822</v>
      </c>
      <c r="S30" s="3">
        <f>_xlfn.STDEV.S(N25:Q30)</f>
        <v>165.85388361965698</v>
      </c>
      <c r="T30" s="20">
        <f>MEDIAN(N13:Q30)</f>
        <v>1309.3738003891517</v>
      </c>
      <c r="U30" s="26">
        <f>(R30/($G$5/10))*1000</f>
        <v>37.457492018472792</v>
      </c>
      <c r="V30" s="26">
        <f>(S30/($G$5/10))*1000</f>
        <v>4.5856489343421707</v>
      </c>
      <c r="W30" s="26">
        <f>(T30/($G$5/10))*1000</f>
        <v>36.202520202538324</v>
      </c>
      <c r="X30" s="29">
        <f>(W30*10^-18)*(6.02214*10^23)</f>
        <v>21801664.501251414</v>
      </c>
      <c r="Y30" s="30">
        <f>T30*K12/10000000</f>
        <v>6.879833593768117</v>
      </c>
      <c r="Z30">
        <f>W30/135*1000</f>
        <v>268.16681631509869</v>
      </c>
    </row>
    <row r="31" spans="1:26">
      <c r="A31" s="54" t="s">
        <v>9</v>
      </c>
      <c r="B31" s="47" t="s">
        <v>74</v>
      </c>
      <c r="C31" s="1" t="s">
        <v>2</v>
      </c>
      <c r="D31">
        <v>4.7359366200000004</v>
      </c>
      <c r="E31">
        <v>10.25398339</v>
      </c>
      <c r="F31">
        <v>24.011074870000002</v>
      </c>
      <c r="G31">
        <v>50.37042194</v>
      </c>
      <c r="K31" s="46" t="s">
        <v>9</v>
      </c>
      <c r="L31" s="47" t="s">
        <v>74</v>
      </c>
      <c r="M31" s="12" t="s">
        <v>2</v>
      </c>
      <c r="N31" s="9">
        <f>(D31*J$5)/10</f>
        <v>1185.5956759224978</v>
      </c>
      <c r="O31" s="9">
        <f>(E31*K$5)/10</f>
        <v>1283.4925109455028</v>
      </c>
      <c r="P31" s="9">
        <f>(F31*L$5)/10</f>
        <v>1502.7347716133156</v>
      </c>
      <c r="Q31" s="9">
        <f>(G31*M$5)/10</f>
        <v>1576.2181601591963</v>
      </c>
    </row>
    <row r="32" spans="1:26">
      <c r="A32" s="54"/>
      <c r="B32" s="47"/>
      <c r="C32" s="1" t="s">
        <v>3</v>
      </c>
      <c r="D32">
        <v>3.8850302330000002</v>
      </c>
      <c r="E32">
        <v>10.162425600000001</v>
      </c>
      <c r="F32">
        <v>27.27533412</v>
      </c>
      <c r="G32">
        <v>60.846659189999997</v>
      </c>
      <c r="K32" s="47"/>
      <c r="L32" s="47"/>
      <c r="M32" s="1" t="s">
        <v>3</v>
      </c>
      <c r="N32" s="9">
        <f t="shared" ref="N32:N33" si="25">(D32*J$5)/10</f>
        <v>972.57953698564779</v>
      </c>
      <c r="O32" s="9">
        <f t="shared" ref="O32:O33" si="26">(E32*K$5)/10</f>
        <v>1272.0322097811452</v>
      </c>
      <c r="P32" s="9">
        <f t="shared" ref="P32:P33" si="27">(F32*L$5)/10</f>
        <v>1707.0286612077466</v>
      </c>
      <c r="Q32" s="9">
        <f t="shared" ref="Q32:Q33" si="28">(G32*M$5)/10</f>
        <v>1904.0461744501213</v>
      </c>
    </row>
    <row r="33" spans="1:25">
      <c r="A33" s="54"/>
      <c r="B33" s="47"/>
      <c r="C33" s="2" t="s">
        <v>4</v>
      </c>
      <c r="D33">
        <v>4.8595317690000002</v>
      </c>
      <c r="E33">
        <v>9.1679703499999992</v>
      </c>
      <c r="F33">
        <v>23.662069290000002</v>
      </c>
      <c r="G33">
        <v>41.060679149999999</v>
      </c>
      <c r="K33" s="47"/>
      <c r="L33" s="47"/>
      <c r="M33" s="2" t="s">
        <v>4</v>
      </c>
      <c r="N33" s="9">
        <f t="shared" si="25"/>
        <v>1216.5365195141496</v>
      </c>
      <c r="O33" s="9">
        <f t="shared" si="26"/>
        <v>1147.5561093916906</v>
      </c>
      <c r="P33" s="9">
        <f t="shared" si="27"/>
        <v>1480.8922333932398</v>
      </c>
      <c r="Q33" s="9">
        <f t="shared" si="28"/>
        <v>1284.8927138588126</v>
      </c>
    </row>
    <row r="34" spans="1:25">
      <c r="A34" s="54"/>
      <c r="B34" s="47"/>
      <c r="C34" s="3" t="s">
        <v>14</v>
      </c>
      <c r="D34">
        <v>1.9188890830975489</v>
      </c>
      <c r="E34">
        <v>4.0205620219205533</v>
      </c>
      <c r="F34">
        <v>10.369270245594626</v>
      </c>
      <c r="G34">
        <v>19.83335790552891</v>
      </c>
      <c r="K34" s="47"/>
      <c r="L34" s="47"/>
      <c r="M34" s="3" t="s">
        <v>14</v>
      </c>
      <c r="N34" s="9">
        <f>(D34*R$5)/10</f>
        <v>960.75044158650087</v>
      </c>
      <c r="O34" s="9">
        <f>(E34*S$5)/10</f>
        <v>1006.5086022978115</v>
      </c>
      <c r="P34" s="9">
        <f>(F34*T$5)/10</f>
        <v>1297.9229825133093</v>
      </c>
      <c r="Q34" s="9">
        <f>(G34*U$5)/10</f>
        <v>1241.2720681541955</v>
      </c>
      <c r="R34" s="3"/>
      <c r="S34" s="3"/>
    </row>
    <row r="35" spans="1:25">
      <c r="A35" s="54"/>
      <c r="B35" s="47"/>
      <c r="C35" s="3" t="s">
        <v>15</v>
      </c>
      <c r="D35">
        <v>2.0358811867651032</v>
      </c>
      <c r="E35">
        <v>4.4858257142687776</v>
      </c>
      <c r="F35">
        <v>10.481258745157877</v>
      </c>
      <c r="G35">
        <v>17.197346859114397</v>
      </c>
      <c r="K35" s="47"/>
      <c r="L35" s="47"/>
      <c r="M35" s="3" t="s">
        <v>15</v>
      </c>
      <c r="N35" s="9">
        <f t="shared" ref="N35:N36" si="29">(D35*R$5)/10</f>
        <v>1019.3261124008325</v>
      </c>
      <c r="O35" s="9">
        <f t="shared" ref="O35:O36" si="30">(E35*S$5)/10</f>
        <v>1122.9828429965376</v>
      </c>
      <c r="P35" s="9">
        <f t="shared" ref="P35:P36" si="31">(F35*T$5)/10</f>
        <v>1311.9405984031141</v>
      </c>
      <c r="Q35" s="9">
        <f t="shared" ref="Q35:Q36" si="32">(G35*U$5)/10</f>
        <v>1076.2971355761817</v>
      </c>
    </row>
    <row r="36" spans="1:25">
      <c r="A36" s="54"/>
      <c r="B36" s="47"/>
      <c r="C36" s="3" t="s">
        <v>16</v>
      </c>
      <c r="D36">
        <v>2.1961811964581601</v>
      </c>
      <c r="E36">
        <v>4.6267270516219146</v>
      </c>
      <c r="F36">
        <v>11.317602705383919</v>
      </c>
      <c r="G36">
        <v>21.032974532444932</v>
      </c>
      <c r="K36" s="47"/>
      <c r="L36" s="47"/>
      <c r="M36" s="3" t="s">
        <v>16</v>
      </c>
      <c r="N36" s="9">
        <f t="shared" si="29"/>
        <v>1099.5852094249908</v>
      </c>
      <c r="O36" s="9">
        <f t="shared" si="30"/>
        <v>1158.2561225400411</v>
      </c>
      <c r="P36" s="9">
        <f t="shared" si="31"/>
        <v>1416.6258869097721</v>
      </c>
      <c r="Q36" s="9">
        <f t="shared" si="32"/>
        <v>1316.3501572290218</v>
      </c>
      <c r="R36" s="3">
        <f>AVERAGE(N31:Q36)</f>
        <v>1273.3926432189737</v>
      </c>
      <c r="S36" s="3">
        <f>_xlfn.STDEV.S(N31:Q36)</f>
        <v>233.55098179202977</v>
      </c>
      <c r="U36" s="26">
        <f>(R36/($G$6/10))*1000</f>
        <v>32.893862260809449</v>
      </c>
      <c r="V36" s="26">
        <f>(S36/($G$6/10))*1000</f>
        <v>6.0330125722445924</v>
      </c>
    </row>
    <row r="37" spans="1:25">
      <c r="A37" s="54"/>
      <c r="B37" s="47" t="s">
        <v>75</v>
      </c>
      <c r="C37" s="1" t="s">
        <v>2</v>
      </c>
      <c r="D37">
        <v>4.4881507090000001</v>
      </c>
      <c r="E37">
        <v>9.6650515650000006</v>
      </c>
      <c r="F37">
        <v>20.459886449999999</v>
      </c>
      <c r="G37">
        <v>48.673347589999999</v>
      </c>
      <c r="K37" s="47"/>
      <c r="L37" s="47" t="s">
        <v>75</v>
      </c>
      <c r="M37" s="1" t="s">
        <v>2</v>
      </c>
      <c r="N37" s="9">
        <f>(D37*J$5)/10</f>
        <v>1123.564882816969</v>
      </c>
      <c r="O37" s="9">
        <f>(E37*K$5)/10</f>
        <v>1209.775833426585</v>
      </c>
      <c r="P37" s="9">
        <f>(F37*L$5)/10</f>
        <v>1280.4834001867036</v>
      </c>
      <c r="Q37" s="9">
        <f>(G37*M$5)/10</f>
        <v>1523.1124027208984</v>
      </c>
      <c r="W37" s="25"/>
    </row>
    <row r="38" spans="1:25">
      <c r="A38" s="54"/>
      <c r="B38" s="47"/>
      <c r="C38" s="1" t="s">
        <v>3</v>
      </c>
      <c r="D38">
        <v>3.7880964700000002</v>
      </c>
      <c r="E38">
        <v>8.3982824009999995</v>
      </c>
      <c r="F38">
        <v>20.37741136</v>
      </c>
      <c r="G38">
        <v>39.820979999999999</v>
      </c>
      <c r="K38" s="47"/>
      <c r="L38" s="47"/>
      <c r="M38" s="1" t="s">
        <v>3</v>
      </c>
      <c r="N38" s="9">
        <f t="shared" ref="N38:N39" si="33">(D38*J$5)/10</f>
        <v>948.31311209761884</v>
      </c>
      <c r="O38" s="9">
        <f t="shared" ref="O38:O39" si="34">(E38*K$5)/10</f>
        <v>1051.2141629760251</v>
      </c>
      <c r="P38" s="9">
        <f t="shared" ref="P38:P39" si="35">(F38*L$5)/10</f>
        <v>1275.3216910085034</v>
      </c>
      <c r="Q38" s="9">
        <f t="shared" ref="Q38:Q39" si="36">(G38*M$5)/10</f>
        <v>1246.099385589863</v>
      </c>
      <c r="U38" s="27"/>
      <c r="V38" s="27"/>
      <c r="W38" s="25"/>
    </row>
    <row r="39" spans="1:25">
      <c r="A39" s="54"/>
      <c r="B39" s="47"/>
      <c r="C39" s="2" t="s">
        <v>4</v>
      </c>
      <c r="D39">
        <v>4.734158141</v>
      </c>
      <c r="E39">
        <v>7.8830282450000002</v>
      </c>
      <c r="F39">
        <v>18.296542939999998</v>
      </c>
      <c r="G39">
        <v>25.3725691</v>
      </c>
      <c r="K39" s="47"/>
      <c r="L39" s="47"/>
      <c r="M39" s="2" t="s">
        <v>4</v>
      </c>
      <c r="N39" s="9">
        <f t="shared" si="33"/>
        <v>1185.1504510005225</v>
      </c>
      <c r="O39" s="9">
        <f t="shared" si="34"/>
        <v>986.71972941721037</v>
      </c>
      <c r="P39" s="9">
        <f t="shared" si="35"/>
        <v>1145.090397873309</v>
      </c>
      <c r="Q39" s="9">
        <f t="shared" si="36"/>
        <v>793.97199080349969</v>
      </c>
    </row>
    <row r="40" spans="1:25">
      <c r="A40" s="54"/>
      <c r="B40" s="47"/>
      <c r="C40" s="3" t="s">
        <v>14</v>
      </c>
      <c r="D40">
        <v>2.4692817291836673</v>
      </c>
      <c r="E40">
        <v>4.8401054943278403</v>
      </c>
      <c r="F40">
        <v>11.163832540353571</v>
      </c>
      <c r="G40">
        <v>20.831536153350026</v>
      </c>
      <c r="K40" s="47"/>
      <c r="L40" s="47"/>
      <c r="M40" s="3" t="s">
        <v>14</v>
      </c>
      <c r="N40" s="9">
        <f>(D40*R$5)/10</f>
        <v>1236.32133436557</v>
      </c>
      <c r="O40" s="9">
        <f>(E40*S$5)/10</f>
        <v>1211.67334057013</v>
      </c>
      <c r="P40" s="9">
        <f>(F40*T$5)/10</f>
        <v>1397.3784542080787</v>
      </c>
      <c r="Q40" s="9">
        <f>(G40*U$5)/10</f>
        <v>1303.7431224235308</v>
      </c>
    </row>
    <row r="41" spans="1:25">
      <c r="A41" s="54"/>
      <c r="B41" s="47"/>
      <c r="C41" s="3" t="s">
        <v>15</v>
      </c>
      <c r="D41">
        <v>2.2799853513386363</v>
      </c>
      <c r="E41">
        <v>4.3857093438303005</v>
      </c>
      <c r="F41">
        <v>11.601435138176896</v>
      </c>
      <c r="G41">
        <v>20.048358368939958</v>
      </c>
      <c r="K41" s="47"/>
      <c r="L41" s="47"/>
      <c r="M41" s="3" t="s">
        <v>15</v>
      </c>
      <c r="N41" s="9">
        <f t="shared" ref="N41:N42" si="37">(D41*R$5)/10</f>
        <v>1141.5443197859872</v>
      </c>
      <c r="O41" s="9">
        <f t="shared" ref="O41:O42" si="38">(E41*S$5)/10</f>
        <v>1097.9196832870832</v>
      </c>
      <c r="P41" s="9">
        <f t="shared" ref="P41:P42" si="39">(F41*T$5)/10</f>
        <v>1452.1532315520992</v>
      </c>
      <c r="Q41" s="9">
        <f t="shared" ref="Q41:Q42" si="40">(G41*U$5)/10</f>
        <v>1254.7278869390693</v>
      </c>
    </row>
    <row r="42" spans="1:25">
      <c r="A42" s="54"/>
      <c r="B42" s="47"/>
      <c r="C42" s="3" t="s">
        <v>16</v>
      </c>
      <c r="D42">
        <v>2.5933686064991726</v>
      </c>
      <c r="E42">
        <v>5.7979008611043366</v>
      </c>
      <c r="F42">
        <v>13.311757590846936</v>
      </c>
      <c r="G42">
        <v>21.593706277617724</v>
      </c>
      <c r="K42" s="47"/>
      <c r="L42" s="47"/>
      <c r="M42" s="3" t="s">
        <v>16</v>
      </c>
      <c r="N42" s="9">
        <f t="shared" si="37"/>
        <v>1298.44922035235</v>
      </c>
      <c r="O42" s="9">
        <f t="shared" si="38"/>
        <v>1451.4480961007089</v>
      </c>
      <c r="P42" s="9">
        <f t="shared" si="39"/>
        <v>1666.2345281382391</v>
      </c>
      <c r="Q42" s="9">
        <f t="shared" si="40"/>
        <v>1351.4435920536066</v>
      </c>
      <c r="R42" s="3">
        <f>AVERAGE(N37:Q42)</f>
        <v>1234.6605937372567</v>
      </c>
      <c r="S42" s="3">
        <f>_xlfn.STDEV.S(N37:Q42)</f>
        <v>191.0688231729512</v>
      </c>
      <c r="U42" s="26">
        <f>(R42/($G$6/10))*1000</f>
        <v>31.89334862700218</v>
      </c>
      <c r="V42" s="26">
        <f>(S42/($G$6/10))*1000</f>
        <v>4.9356273457795066</v>
      </c>
    </row>
    <row r="43" spans="1:25">
      <c r="A43" s="54"/>
      <c r="B43" s="47" t="s">
        <v>76</v>
      </c>
      <c r="C43" s="1" t="s">
        <v>2</v>
      </c>
      <c r="D43">
        <v>4.8587630309999996</v>
      </c>
      <c r="E43">
        <v>9.6986099269999997</v>
      </c>
      <c r="F43">
        <v>21.632655440000001</v>
      </c>
      <c r="G43">
        <v>39.984676059999998</v>
      </c>
      <c r="K43" s="47"/>
      <c r="L43" s="47" t="s">
        <v>76</v>
      </c>
      <c r="M43" s="1" t="s">
        <v>2</v>
      </c>
      <c r="N43" s="9">
        <f>(D43*J$5)/10</f>
        <v>1216.3440734318121</v>
      </c>
      <c r="O43" s="9">
        <f>(E43*K$5)/10</f>
        <v>1213.9763382127155</v>
      </c>
      <c r="P43" s="9">
        <f>(F43*L$5)/10</f>
        <v>1353.8812280592397</v>
      </c>
      <c r="Q43" s="9">
        <f>(G43*M$5)/10</f>
        <v>1251.22185017485</v>
      </c>
    </row>
    <row r="44" spans="1:25">
      <c r="A44" s="54"/>
      <c r="B44" s="47"/>
      <c r="C44" s="1" t="s">
        <v>3</v>
      </c>
      <c r="D44">
        <v>3.9633900980000001</v>
      </c>
      <c r="E44">
        <v>8.1901288809999997</v>
      </c>
      <c r="F44">
        <v>22.080122100000001</v>
      </c>
      <c r="G44">
        <v>30.017528519999999</v>
      </c>
      <c r="K44" s="47"/>
      <c r="L44" s="47"/>
      <c r="M44" s="1" t="s">
        <v>3</v>
      </c>
      <c r="N44" s="9">
        <f t="shared" ref="N44:N45" si="41">(D44*J$5)/10</f>
        <v>992.19616714018537</v>
      </c>
      <c r="O44" s="9">
        <f t="shared" ref="O44:O45" si="42">(E44*K$5)/10</f>
        <v>1025.1595582545574</v>
      </c>
      <c r="P44" s="9">
        <f t="shared" ref="P44:P45" si="43">(F44*L$5)/10</f>
        <v>1381.8859597407777</v>
      </c>
      <c r="Q44" s="9">
        <f t="shared" ref="Q44:Q45" si="44">(G44*M$5)/10</f>
        <v>939.32454313525648</v>
      </c>
    </row>
    <row r="45" spans="1:25">
      <c r="A45" s="54"/>
      <c r="B45" s="47"/>
      <c r="C45" s="2" t="s">
        <v>4</v>
      </c>
      <c r="D45">
        <v>4.3606907899999996</v>
      </c>
      <c r="E45">
        <v>8.6655929460000003</v>
      </c>
      <c r="F45">
        <v>20.9450304</v>
      </c>
      <c r="G45">
        <v>33.081321959999997</v>
      </c>
      <c r="K45" s="47"/>
      <c r="L45" s="47"/>
      <c r="M45" s="2" t="s">
        <v>4</v>
      </c>
      <c r="N45" s="9">
        <f t="shared" si="41"/>
        <v>1091.6565316406325</v>
      </c>
      <c r="O45" s="9">
        <f t="shared" si="42"/>
        <v>1084.6734606513905</v>
      </c>
      <c r="P45" s="9">
        <f t="shared" si="43"/>
        <v>1310.846167653383</v>
      </c>
      <c r="Q45" s="9">
        <f t="shared" si="44"/>
        <v>1035.1984046815633</v>
      </c>
    </row>
    <row r="46" spans="1:25">
      <c r="A46" s="54"/>
      <c r="B46" s="47"/>
      <c r="C46" s="3" t="s">
        <v>14</v>
      </c>
      <c r="D46">
        <v>2.290053176495547</v>
      </c>
      <c r="E46">
        <v>4.6489044552066972</v>
      </c>
      <c r="F46">
        <v>11.445143140243401</v>
      </c>
      <c r="G46">
        <v>20.394546163427513</v>
      </c>
      <c r="K46" s="47"/>
      <c r="L46" s="47"/>
      <c r="M46" s="3" t="s">
        <v>14</v>
      </c>
      <c r="N46" s="9">
        <f>(D46*R$5)/10</f>
        <v>1146.585084023232</v>
      </c>
      <c r="O46" s="9">
        <f>(E46*S$5)/10</f>
        <v>1163.8080198526591</v>
      </c>
      <c r="P46" s="9">
        <f>(F46*T$5)/10</f>
        <v>1432.5901406791431</v>
      </c>
      <c r="Q46" s="9">
        <f>(G46*U$5)/10</f>
        <v>1276.3940738591125</v>
      </c>
    </row>
    <row r="47" spans="1:25">
      <c r="A47" s="54"/>
      <c r="B47" s="47"/>
      <c r="C47" s="3" t="s">
        <v>15</v>
      </c>
      <c r="D47">
        <v>2.4508270634781457</v>
      </c>
      <c r="E47">
        <v>4.51693675328531</v>
      </c>
      <c r="F47">
        <v>11.396013397030263</v>
      </c>
      <c r="G47">
        <v>20.608434416904572</v>
      </c>
      <c r="K47" s="47"/>
      <c r="L47" s="47"/>
      <c r="M47" s="3" t="s">
        <v>15</v>
      </c>
      <c r="N47" s="9">
        <f t="shared" ref="N47:N48" si="45">(D47*R$5)/10</f>
        <v>1227.0814421893688</v>
      </c>
      <c r="O47" s="9">
        <f t="shared" ref="O47:O48" si="46">(E47*S$5)/10</f>
        <v>1130.7711890600574</v>
      </c>
      <c r="P47" s="9">
        <f t="shared" ref="P47:P48" si="47">(F47*T$5)/10</f>
        <v>1426.4405639653528</v>
      </c>
      <c r="Q47" s="9">
        <f t="shared" ref="Q47:Q48" si="48">(G47*U$5)/10</f>
        <v>1289.780284908798</v>
      </c>
    </row>
    <row r="48" spans="1:25" ht="14.65" thickBot="1">
      <c r="A48" s="54"/>
      <c r="B48" s="47"/>
      <c r="C48" s="3" t="s">
        <v>16</v>
      </c>
      <c r="D48">
        <v>2.3762524080246545</v>
      </c>
      <c r="E48">
        <v>4.3007042221279699</v>
      </c>
      <c r="F48">
        <v>11.300413002054722</v>
      </c>
      <c r="G48">
        <v>20.527904642540125</v>
      </c>
      <c r="K48" s="48"/>
      <c r="L48" s="47"/>
      <c r="M48" s="10" t="s">
        <v>16</v>
      </c>
      <c r="N48" s="9">
        <f t="shared" si="45"/>
        <v>1189.7433626780473</v>
      </c>
      <c r="O48" s="9">
        <f t="shared" si="46"/>
        <v>1076.6394777421133</v>
      </c>
      <c r="P48" s="9">
        <f t="shared" si="47"/>
        <v>1414.4742493803103</v>
      </c>
      <c r="Q48" s="9">
        <f t="shared" si="48"/>
        <v>1284.7403234433982</v>
      </c>
      <c r="R48" s="3">
        <f>AVERAGE(N43:Q48)</f>
        <v>1206.4755206065813</v>
      </c>
      <c r="S48" s="3">
        <f>_xlfn.STDEV.S(N43:Q48)</f>
        <v>141.80393861362941</v>
      </c>
      <c r="T48" s="20">
        <f>MEDIAN(N31:Q48)</f>
        <v>1231.7013882774695</v>
      </c>
      <c r="U48" s="26">
        <f>(R48/($G$6/10))*1000</f>
        <v>31.165281036610224</v>
      </c>
      <c r="V48" s="26">
        <f>(S48/($G$6/10))*1000</f>
        <v>3.6630329613070458</v>
      </c>
      <c r="W48" s="26">
        <f>(T48/($G$6/10))*1000</f>
        <v>31.816907399456202</v>
      </c>
      <c r="X48" s="29">
        <f>(W48*10^-18)*(6.02214*10^23)</f>
        <v>19160587.072656117</v>
      </c>
      <c r="Y48" s="30">
        <f>T48*K12/10000000</f>
        <v>6.4717199825165901</v>
      </c>
    </row>
    <row r="49" spans="1:23">
      <c r="A49" s="54" t="s">
        <v>10</v>
      </c>
      <c r="B49" s="47" t="s">
        <v>74</v>
      </c>
      <c r="C49" s="1" t="s">
        <v>2</v>
      </c>
      <c r="D49">
        <v>5.0105565759999999</v>
      </c>
      <c r="E49">
        <v>10.187964839999999</v>
      </c>
      <c r="F49">
        <v>21.895039730000001</v>
      </c>
      <c r="G49">
        <v>46.957918640000003</v>
      </c>
      <c r="K49" s="46" t="s">
        <v>10</v>
      </c>
      <c r="L49" s="47" t="s">
        <v>74</v>
      </c>
      <c r="M49" s="12" t="s">
        <v>2</v>
      </c>
      <c r="N49" s="9">
        <f>(D49*J$5)/10</f>
        <v>1254.3441112331936</v>
      </c>
      <c r="O49" s="9">
        <f>(E49*K$5)/10</f>
        <v>1275.2289599638307</v>
      </c>
      <c r="P49" s="9">
        <f>(F49*L$5)/10</f>
        <v>1370.3025668890439</v>
      </c>
      <c r="Q49" s="9">
        <f>(G49*M$5)/10</f>
        <v>1469.4322833311178</v>
      </c>
    </row>
    <row r="50" spans="1:23">
      <c r="A50" s="54"/>
      <c r="B50" s="47"/>
      <c r="C50" s="1" t="s">
        <v>3</v>
      </c>
      <c r="D50">
        <v>4.5141899629999998</v>
      </c>
      <c r="E50">
        <v>9.7983593310000003</v>
      </c>
      <c r="F50">
        <v>23.602808530000001</v>
      </c>
      <c r="G50">
        <v>44.801029360000001</v>
      </c>
      <c r="K50" s="47"/>
      <c r="L50" s="47"/>
      <c r="M50" s="1" t="s">
        <v>3</v>
      </c>
      <c r="N50" s="9">
        <f t="shared" ref="N50:N51" si="49">(D50*J$5)/10</f>
        <v>1130.0835568246139</v>
      </c>
      <c r="O50" s="9">
        <f t="shared" ref="O50:O51" si="50">(E50*K$5)/10</f>
        <v>1226.4619848278774</v>
      </c>
      <c r="P50" s="9">
        <f t="shared" ref="P50:P51" si="51">(F50*L$5)/10</f>
        <v>1477.1833946541838</v>
      </c>
      <c r="Q50" s="9">
        <f t="shared" ref="Q50:Q51" si="52">(G50*M$5)/10</f>
        <v>1401.937751388575</v>
      </c>
    </row>
    <row r="51" spans="1:23">
      <c r="A51" s="54"/>
      <c r="B51" s="47"/>
      <c r="C51" s="2" t="s">
        <v>4</v>
      </c>
      <c r="D51">
        <v>4.9886061420000001</v>
      </c>
      <c r="E51">
        <v>10.64879616</v>
      </c>
      <c r="F51">
        <v>29.388473680000001</v>
      </c>
      <c r="G51">
        <v>57.926237139999998</v>
      </c>
      <c r="K51" s="47"/>
      <c r="L51" s="47"/>
      <c r="M51" s="2" t="s">
        <v>4</v>
      </c>
      <c r="N51" s="9">
        <f t="shared" si="49"/>
        <v>1248.8490335488514</v>
      </c>
      <c r="O51" s="9">
        <f t="shared" si="50"/>
        <v>1332.9112796568736</v>
      </c>
      <c r="P51" s="9">
        <f t="shared" si="51"/>
        <v>1839.2796458586333</v>
      </c>
      <c r="Q51" s="9">
        <f t="shared" si="52"/>
        <v>1812.6587670541182</v>
      </c>
    </row>
    <row r="52" spans="1:23">
      <c r="A52" s="54"/>
      <c r="B52" s="47"/>
      <c r="C52" s="3" t="s">
        <v>14</v>
      </c>
      <c r="D52">
        <v>2.3851736641022838</v>
      </c>
      <c r="F52">
        <v>10.962292051074161</v>
      </c>
      <c r="G52">
        <v>21.185449601982182</v>
      </c>
      <c r="K52" s="47"/>
      <c r="L52" s="47"/>
      <c r="M52" s="3" t="s">
        <v>14</v>
      </c>
      <c r="N52" s="9">
        <f>(D52*R$5)/10</f>
        <v>1194.2100620780216</v>
      </c>
      <c r="O52" s="9"/>
      <c r="P52" s="9">
        <f>(F52*T$5)/10</f>
        <v>1372.1516034512613</v>
      </c>
      <c r="Q52" s="9">
        <f>(G52*U$5)/10</f>
        <v>1325.892819939389</v>
      </c>
      <c r="R52" s="3"/>
      <c r="S52" s="3"/>
    </row>
    <row r="53" spans="1:23">
      <c r="A53" s="54"/>
      <c r="B53" s="47"/>
      <c r="C53" s="3" t="s">
        <v>15</v>
      </c>
      <c r="D53">
        <v>2.4215352838054436</v>
      </c>
      <c r="F53">
        <v>13.268912972261065</v>
      </c>
      <c r="G53">
        <v>24.045245555010474</v>
      </c>
      <c r="K53" s="47"/>
      <c r="L53" s="47"/>
      <c r="M53" s="3" t="s">
        <v>15</v>
      </c>
      <c r="N53" s="9">
        <f t="shared" ref="N53:N54" si="53">(D53*R$5)/10</f>
        <v>1212.4156178312589</v>
      </c>
      <c r="O53" s="9"/>
      <c r="P53" s="9">
        <f t="shared" ref="P53:P54" si="54">(F53*T$5)/10</f>
        <v>1660.8716613383071</v>
      </c>
      <c r="Q53" s="9">
        <f t="shared" ref="Q53:Q54" si="55">(G53*U$5)/10</f>
        <v>1504.8733462840914</v>
      </c>
    </row>
    <row r="54" spans="1:23">
      <c r="A54" s="54"/>
      <c r="B54" s="47"/>
      <c r="C54" s="3" t="s">
        <v>16</v>
      </c>
      <c r="D54">
        <v>2.3925377272139565</v>
      </c>
      <c r="F54">
        <v>11.140470852565604</v>
      </c>
      <c r="G54">
        <v>21.930884469013876</v>
      </c>
      <c r="K54" s="47"/>
      <c r="L54" s="47"/>
      <c r="M54" s="3" t="s">
        <v>16</v>
      </c>
      <c r="N54" s="9">
        <f t="shared" si="53"/>
        <v>1197.8971052472857</v>
      </c>
      <c r="O54" s="9"/>
      <c r="P54" s="9">
        <f t="shared" si="54"/>
        <v>1394.4542685352071</v>
      </c>
      <c r="Q54" s="9">
        <f t="shared" si="55"/>
        <v>1372.5459123447217</v>
      </c>
      <c r="R54" s="3">
        <f>AVERAGE(N49:Q54)</f>
        <v>1384.475511060974</v>
      </c>
      <c r="S54" s="3">
        <f>_xlfn.STDEV.S(N49:Q54)</f>
        <v>192.54156337182366</v>
      </c>
      <c r="U54" s="26">
        <f>(R54/($G$7/10))*1000</f>
        <v>36.997789332342208</v>
      </c>
      <c r="V54" s="26">
        <f>(S54/($G$7/10))*1000</f>
        <v>5.1453508151194844</v>
      </c>
    </row>
    <row r="55" spans="1:23">
      <c r="A55" s="54"/>
      <c r="B55" s="47" t="s">
        <v>75</v>
      </c>
      <c r="C55" s="1" t="s">
        <v>2</v>
      </c>
      <c r="D55">
        <v>5.0197645189999998</v>
      </c>
      <c r="E55">
        <v>9.4797579850000009</v>
      </c>
      <c r="F55">
        <v>16.28476259</v>
      </c>
      <c r="G55">
        <v>32.334296459999997</v>
      </c>
      <c r="K55" s="47"/>
      <c r="L55" s="47" t="s">
        <v>75</v>
      </c>
      <c r="M55" s="1" t="s">
        <v>2</v>
      </c>
      <c r="N55" s="9">
        <f>(D55*J$5)/10</f>
        <v>1256.6492302161712</v>
      </c>
      <c r="O55" s="9">
        <f>(E55*K$5)/10</f>
        <v>1186.5826105383744</v>
      </c>
      <c r="P55" s="9">
        <f>(F55*L$5)/10</f>
        <v>1019.1829863491952</v>
      </c>
      <c r="Q55" s="9">
        <f>(G55*M$5)/10</f>
        <v>1011.8220835420545</v>
      </c>
      <c r="W55" s="25"/>
    </row>
    <row r="56" spans="1:23">
      <c r="A56" s="54"/>
      <c r="B56" s="47"/>
      <c r="C56" s="1" t="s">
        <v>3</v>
      </c>
      <c r="D56">
        <v>4.3617594879999997</v>
      </c>
      <c r="E56">
        <v>8.9650021609999992</v>
      </c>
      <c r="F56">
        <v>18.813420879999999</v>
      </c>
      <c r="G56">
        <v>31.390376010000001</v>
      </c>
      <c r="K56" s="47"/>
      <c r="L56" s="47"/>
      <c r="M56" s="1" t="s">
        <v>3</v>
      </c>
      <c r="N56" s="9">
        <f t="shared" ref="N56:N57" si="56">(D56*J$5)/10</f>
        <v>1091.9240697918644</v>
      </c>
      <c r="O56" s="9">
        <f t="shared" ref="O56:O57" si="57">(E56*K$5)/10</f>
        <v>1122.1505532645247</v>
      </c>
      <c r="P56" s="9">
        <f t="shared" ref="P56:P57" si="58">(F56*L$5)/10</f>
        <v>1177.4392392859995</v>
      </c>
      <c r="Q56" s="9">
        <f t="shared" ref="Q56:Q57" si="59">(G56*M$5)/10</f>
        <v>982.28442041094365</v>
      </c>
      <c r="U56" s="27"/>
      <c r="V56" s="27"/>
      <c r="W56" s="25"/>
    </row>
    <row r="57" spans="1:23">
      <c r="A57" s="54"/>
      <c r="B57" s="47"/>
      <c r="C57" s="2" t="s">
        <v>4</v>
      </c>
      <c r="D57">
        <v>4.8283601110000003</v>
      </c>
      <c r="E57">
        <v>10.697154319999999</v>
      </c>
      <c r="F57">
        <v>23.003725859999999</v>
      </c>
      <c r="G57">
        <v>42.332787549999999</v>
      </c>
      <c r="K57" s="47"/>
      <c r="L57" s="47"/>
      <c r="M57" s="2" t="s">
        <v>4</v>
      </c>
      <c r="N57" s="9">
        <f t="shared" si="56"/>
        <v>1208.7329980776371</v>
      </c>
      <c r="O57" s="9">
        <f t="shared" si="57"/>
        <v>1338.9642771937756</v>
      </c>
      <c r="P57" s="9">
        <f t="shared" si="58"/>
        <v>1439.6897645624815</v>
      </c>
      <c r="Q57" s="9">
        <f t="shared" si="59"/>
        <v>1324.7002096975314</v>
      </c>
    </row>
    <row r="58" spans="1:23">
      <c r="A58" s="54"/>
      <c r="B58" s="47"/>
      <c r="C58" s="3" t="s">
        <v>14</v>
      </c>
      <c r="D58">
        <v>2.5929447956353209</v>
      </c>
      <c r="F58">
        <v>12.02373998637613</v>
      </c>
      <c r="G58">
        <v>18.585823827907763</v>
      </c>
      <c r="K58" s="47"/>
      <c r="L58" s="47"/>
      <c r="M58" s="3" t="s">
        <v>14</v>
      </c>
      <c r="N58" s="9">
        <f>(D58*R$5)/10</f>
        <v>1298.237026495925</v>
      </c>
      <c r="O58" s="9"/>
      <c r="P58" s="9">
        <f>(F58*T$5)/10</f>
        <v>1505.0131874720878</v>
      </c>
      <c r="Q58" s="9">
        <f>(G58*U$5)/10</f>
        <v>1163.1950621324388</v>
      </c>
    </row>
    <row r="59" spans="1:23">
      <c r="A59" s="54"/>
      <c r="B59" s="47"/>
      <c r="C59" s="3" t="s">
        <v>15</v>
      </c>
      <c r="D59">
        <v>2.7956100095884437</v>
      </c>
      <c r="F59">
        <v>12.826136390525981</v>
      </c>
      <c r="G59">
        <v>19.221678560892336</v>
      </c>
      <c r="K59" s="47"/>
      <c r="L59" s="47"/>
      <c r="M59" s="3" t="s">
        <v>15</v>
      </c>
      <c r="N59" s="9">
        <f t="shared" ref="N59:N60" si="60">(D59*R$5)/10</f>
        <v>1399.7075572914703</v>
      </c>
      <c r="O59" s="9"/>
      <c r="P59" s="9">
        <f t="shared" ref="P59:P60" si="61">(F59*T$5)/10</f>
        <v>1605.4492557165804</v>
      </c>
      <c r="Q59" s="9">
        <f t="shared" ref="Q59:Q60" si="62">(G59*U$5)/10</f>
        <v>1202.9900743142828</v>
      </c>
    </row>
    <row r="60" spans="1:23">
      <c r="A60" s="54"/>
      <c r="B60" s="47"/>
      <c r="C60" s="3" t="s">
        <v>16</v>
      </c>
      <c r="D60">
        <v>2.630605489781245</v>
      </c>
      <c r="F60">
        <v>10.485355628799558</v>
      </c>
      <c r="G60">
        <v>18.172594879820739</v>
      </c>
      <c r="K60" s="47"/>
      <c r="L60" s="47"/>
      <c r="M60" s="3" t="s">
        <v>16</v>
      </c>
      <c r="N60" s="9">
        <f t="shared" si="60"/>
        <v>1317.0930035557055</v>
      </c>
      <c r="O60" s="9"/>
      <c r="P60" s="9">
        <f t="shared" si="61"/>
        <v>1312.4534058919032</v>
      </c>
      <c r="Q60" s="9">
        <f t="shared" si="62"/>
        <v>1137.333100004978</v>
      </c>
      <c r="R60" s="3">
        <f>AVERAGE(N55:Q60)</f>
        <v>1242.9330531336152</v>
      </c>
      <c r="S60" s="3">
        <f>_xlfn.STDEV.S(N55:Q60)</f>
        <v>162.70039175471743</v>
      </c>
      <c r="U60" s="26">
        <f>(R60/($G$7/10))*1000</f>
        <v>33.215304197617641</v>
      </c>
      <c r="V60" s="26">
        <f>(S60/($G$7/10))*1000</f>
        <v>4.347895481240819</v>
      </c>
    </row>
    <row r="61" spans="1:23">
      <c r="A61" s="54"/>
      <c r="B61" s="47" t="s">
        <v>76</v>
      </c>
      <c r="C61" s="1" t="s">
        <v>2</v>
      </c>
      <c r="D61">
        <v>5.0242292749999997</v>
      </c>
      <c r="E61">
        <v>10.131139770000001</v>
      </c>
      <c r="F61">
        <v>19.85824487</v>
      </c>
      <c r="G61">
        <v>40.854162840000001</v>
      </c>
      <c r="K61" s="47"/>
      <c r="L61" s="47" t="s">
        <v>76</v>
      </c>
      <c r="M61" s="1" t="s">
        <v>2</v>
      </c>
      <c r="N61" s="9">
        <f>(D61*J$5)/10</f>
        <v>1257.7669384611031</v>
      </c>
      <c r="O61" s="9">
        <f>(E61*K$5)/10</f>
        <v>1268.116158137949</v>
      </c>
      <c r="P61" s="9">
        <f>(F61*L$5)/10</f>
        <v>1242.8296205367146</v>
      </c>
      <c r="Q61" s="9">
        <f>(G61*M$5)/10</f>
        <v>1278.4302951286536</v>
      </c>
    </row>
    <row r="62" spans="1:23">
      <c r="A62" s="54"/>
      <c r="B62" s="47"/>
      <c r="C62" s="1" t="s">
        <v>3</v>
      </c>
      <c r="D62">
        <v>4.5723771219999998</v>
      </c>
      <c r="E62">
        <v>10.160489650000001</v>
      </c>
      <c r="F62">
        <v>21.120018829999999</v>
      </c>
      <c r="G62">
        <v>36.52357834</v>
      </c>
      <c r="K62" s="47"/>
      <c r="L62" s="47"/>
      <c r="M62" s="1" t="s">
        <v>3</v>
      </c>
      <c r="N62" s="9">
        <f t="shared" ref="N62:N63" si="63">(D62*J$5)/10</f>
        <v>1144.6501462112376</v>
      </c>
      <c r="O62" s="9">
        <f t="shared" ref="O62:O63" si="64">(E62*K$5)/10</f>
        <v>1271.7898866534338</v>
      </c>
      <c r="P62" s="9">
        <f t="shared" ref="P62:P63" si="65">(F62*L$5)/10</f>
        <v>1321.7978305762106</v>
      </c>
      <c r="Q62" s="9">
        <f t="shared" ref="Q62:Q63" si="66">(G62*M$5)/10</f>
        <v>1142.9153307883739</v>
      </c>
    </row>
    <row r="63" spans="1:23">
      <c r="A63" s="54"/>
      <c r="B63" s="47"/>
      <c r="C63" s="2" t="s">
        <v>4</v>
      </c>
      <c r="D63">
        <v>4.8286021850000003</v>
      </c>
      <c r="E63">
        <v>10.52595262</v>
      </c>
      <c r="F63">
        <v>24.541877150000001</v>
      </c>
      <c r="G63">
        <v>45.367583080000003</v>
      </c>
      <c r="K63" s="47"/>
      <c r="L63" s="47"/>
      <c r="M63" s="2" t="s">
        <v>4</v>
      </c>
      <c r="N63" s="9">
        <f t="shared" si="63"/>
        <v>1208.7935989493722</v>
      </c>
      <c r="O63" s="9">
        <f t="shared" si="64"/>
        <v>1317.5349368629309</v>
      </c>
      <c r="P63" s="9">
        <f t="shared" si="65"/>
        <v>1535.9550688022696</v>
      </c>
      <c r="Q63" s="9">
        <f t="shared" si="66"/>
        <v>1419.666653148292</v>
      </c>
    </row>
    <row r="64" spans="1:23">
      <c r="A64" s="54"/>
      <c r="B64" s="47"/>
      <c r="C64" s="3" t="s">
        <v>14</v>
      </c>
      <c r="D64">
        <v>2.2574068053343312</v>
      </c>
      <c r="F64">
        <v>10.916040767033421</v>
      </c>
      <c r="G64">
        <v>23.125770561791775</v>
      </c>
      <c r="K64" s="47"/>
      <c r="L64" s="47"/>
      <c r="M64" s="3" t="s">
        <v>14</v>
      </c>
      <c r="N64" s="9">
        <f>(D64*R$5)/10</f>
        <v>1130.2396809535016</v>
      </c>
      <c r="O64" s="9"/>
      <c r="P64" s="9">
        <f>(F64*T$5)/10</f>
        <v>1366.3623238678952</v>
      </c>
      <c r="Q64" s="9">
        <f>(G64*U$5)/10</f>
        <v>1447.3279406152674</v>
      </c>
    </row>
    <row r="65" spans="1:25">
      <c r="A65" s="54"/>
      <c r="B65" s="47"/>
      <c r="C65" s="3" t="s">
        <v>15</v>
      </c>
      <c r="D65">
        <v>2.7144970602741894</v>
      </c>
      <c r="F65">
        <v>13.292196536928712</v>
      </c>
      <c r="G65">
        <v>24.111937076032266</v>
      </c>
      <c r="K65" s="47"/>
      <c r="L65" s="47"/>
      <c r="M65" s="3" t="s">
        <v>15</v>
      </c>
      <c r="N65" s="9">
        <f t="shared" ref="N65:N66" si="67">(D65*R$5)/10</f>
        <v>1359.0958812136344</v>
      </c>
      <c r="O65" s="9"/>
      <c r="P65" s="9">
        <f t="shared" ref="P65:P66" si="68">(F65*T$5)/10</f>
        <v>1663.7860683294657</v>
      </c>
      <c r="Q65" s="9">
        <f t="shared" ref="Q65:Q66" si="69">(G65*U$5)/10</f>
        <v>1509.0472397125959</v>
      </c>
    </row>
    <row r="66" spans="1:25" ht="14.65" thickBot="1">
      <c r="A66" s="54"/>
      <c r="B66" s="47"/>
      <c r="C66" s="3" t="s">
        <v>16</v>
      </c>
      <c r="D66">
        <v>2.5375402902398818</v>
      </c>
      <c r="F66">
        <v>12.146708634223623</v>
      </c>
      <c r="G66">
        <v>23.525745625530352</v>
      </c>
      <c r="K66" s="48"/>
      <c r="L66" s="47"/>
      <c r="M66" s="10" t="s">
        <v>16</v>
      </c>
      <c r="N66" s="9">
        <f t="shared" si="67"/>
        <v>1270.4970682599733</v>
      </c>
      <c r="O66" s="9"/>
      <c r="P66" s="9">
        <f t="shared" si="68"/>
        <v>1520.4051900325046</v>
      </c>
      <c r="Q66" s="9">
        <f t="shared" si="69"/>
        <v>1472.3604074795135</v>
      </c>
      <c r="R66" s="3">
        <f>AVERAGE(N61:Q66)</f>
        <v>1340.4461078438519</v>
      </c>
      <c r="S66" s="3">
        <f>_xlfn.STDEV.S(N61:Q66)</f>
        <v>143.96176352374431</v>
      </c>
      <c r="T66" s="20">
        <f>MEDIAN(N49:Q66)</f>
        <v>1312.4534058919032</v>
      </c>
      <c r="U66" s="26">
        <f>(R66/($G$7/10))*1000</f>
        <v>35.821177271210495</v>
      </c>
      <c r="V66" s="26">
        <f>(S66/($G$7/10))*1000</f>
        <v>3.8471370249678496</v>
      </c>
      <c r="W66" s="26">
        <f>(T66/($G$7/10))*1000</f>
        <v>35.073119193341299</v>
      </c>
      <c r="X66" s="29">
        <f>(W66*10^-18)*(6.02214*10^23)</f>
        <v>21121523.401898839</v>
      </c>
      <c r="Y66" s="30">
        <f>T66*K12/10000000</f>
        <v>6.8960147434039865</v>
      </c>
    </row>
    <row r="67" spans="1:25">
      <c r="A67" s="54" t="s">
        <v>11</v>
      </c>
      <c r="B67" s="47" t="s">
        <v>74</v>
      </c>
      <c r="C67" s="1" t="s">
        <v>2</v>
      </c>
      <c r="D67">
        <v>4.7163145679999996</v>
      </c>
      <c r="E67">
        <v>11.32920124</v>
      </c>
      <c r="F67">
        <v>23.95862236</v>
      </c>
      <c r="K67" s="46" t="s">
        <v>11</v>
      </c>
      <c r="L67" s="47" t="s">
        <v>74</v>
      </c>
      <c r="M67" s="12" t="s">
        <v>2</v>
      </c>
      <c r="N67" s="9">
        <f>(D67*J$5)/10</f>
        <v>1180.6834860283839</v>
      </c>
      <c r="O67" s="9">
        <f>(E67*K$5)/10</f>
        <v>1418.0776770825746</v>
      </c>
      <c r="P67" s="9">
        <f>(F67*L$5)/10</f>
        <v>1499.4520276686085</v>
      </c>
      <c r="Q67" s="9"/>
    </row>
    <row r="68" spans="1:25">
      <c r="A68" s="54"/>
      <c r="B68" s="47"/>
      <c r="C68" s="1" t="s">
        <v>3</v>
      </c>
      <c r="D68">
        <v>4.6769720220000002</v>
      </c>
      <c r="E68">
        <v>9.0001571939999998</v>
      </c>
      <c r="F68">
        <v>27.715515109999998</v>
      </c>
      <c r="G68">
        <v>46.602926629999999</v>
      </c>
      <c r="K68" s="47"/>
      <c r="L68" s="47"/>
      <c r="M68" s="1" t="s">
        <v>3</v>
      </c>
      <c r="N68" s="9">
        <f t="shared" ref="N68:N69" si="70">(D68*J$5)/10</f>
        <v>1170.8344622428035</v>
      </c>
      <c r="O68" s="9">
        <f t="shared" ref="O68:O69" si="71">(E68*K$5)/10</f>
        <v>1126.5509135792827</v>
      </c>
      <c r="P68" s="9">
        <f t="shared" ref="P68:P69" si="72">(F68*L$5)/10</f>
        <v>1734.5774187314105</v>
      </c>
      <c r="Q68" s="9">
        <f t="shared" ref="Q68:Q69" si="73">(G68*M$5)/10</f>
        <v>1458.3236836545072</v>
      </c>
    </row>
    <row r="69" spans="1:25">
      <c r="A69" s="54"/>
      <c r="B69" s="47"/>
      <c r="C69" s="2" t="s">
        <v>4</v>
      </c>
      <c r="D69">
        <v>4.747739234</v>
      </c>
      <c r="E69">
        <v>9.4103331739999998</v>
      </c>
      <c r="F69">
        <v>23.38679398</v>
      </c>
      <c r="G69">
        <v>59.041161860000003</v>
      </c>
      <c r="K69" s="47"/>
      <c r="L69" s="47"/>
      <c r="M69" s="2" t="s">
        <v>4</v>
      </c>
      <c r="N69" s="9">
        <f t="shared" si="70"/>
        <v>1188.5503455571986</v>
      </c>
      <c r="O69" s="9">
        <f t="shared" si="71"/>
        <v>1177.8926973989396</v>
      </c>
      <c r="P69" s="9">
        <f t="shared" si="72"/>
        <v>1463.6641091904171</v>
      </c>
      <c r="Q69" s="9">
        <f t="shared" si="73"/>
        <v>1847.5475871828785</v>
      </c>
    </row>
    <row r="70" spans="1:25">
      <c r="A70" s="54"/>
      <c r="B70" s="47"/>
      <c r="C70" s="3" t="s">
        <v>14</v>
      </c>
      <c r="D70">
        <v>2.1581863792396647</v>
      </c>
      <c r="E70">
        <v>4.6058053130351562</v>
      </c>
      <c r="F70">
        <v>10.531154023064078</v>
      </c>
      <c r="G70">
        <v>19.91914742185412</v>
      </c>
      <c r="K70" s="47"/>
      <c r="L70" s="47"/>
      <c r="M70" s="3" t="s">
        <v>14</v>
      </c>
      <c r="N70" s="9">
        <f>(D70*R$5)/10</f>
        <v>1080.5619434414552</v>
      </c>
      <c r="O70" s="9">
        <f>(E70*S$5)/10</f>
        <v>1153.0185687483604</v>
      </c>
      <c r="P70" s="9">
        <f>(F70*T$5)/10</f>
        <v>1318.1859971997033</v>
      </c>
      <c r="Q70" s="9">
        <f>(G70*U$5)/10</f>
        <v>1246.6412109318417</v>
      </c>
      <c r="R70" s="3"/>
      <c r="S70" s="3"/>
    </row>
    <row r="71" spans="1:25">
      <c r="A71" s="54"/>
      <c r="B71" s="47"/>
      <c r="C71" s="3" t="s">
        <v>15</v>
      </c>
      <c r="D71">
        <v>2.4252255749704568</v>
      </c>
      <c r="E71">
        <v>5.0915441632687486</v>
      </c>
      <c r="F71">
        <v>12.23513488224628</v>
      </c>
      <c r="G71">
        <v>22.266571568992894</v>
      </c>
      <c r="K71" s="47"/>
      <c r="L71" s="47"/>
      <c r="M71" s="3" t="s">
        <v>15</v>
      </c>
      <c r="N71" s="9">
        <f t="shared" ref="N71:N72" si="74">(D71*R$5)/10</f>
        <v>1214.2632748415567</v>
      </c>
      <c r="O71" s="9">
        <f t="shared" ref="O71:O72" si="75">(E71*S$5)/10</f>
        <v>1274.6185661031627</v>
      </c>
      <c r="P71" s="9">
        <f t="shared" ref="P71:P72" si="76">(F71*T$5)/10</f>
        <v>1531.4735156569418</v>
      </c>
      <c r="Q71" s="9">
        <f t="shared" ref="Q71" si="77">(G71*U$5)/10</f>
        <v>1393.5549125769762</v>
      </c>
    </row>
    <row r="72" spans="1:25">
      <c r="A72" s="54"/>
      <c r="B72" s="47"/>
      <c r="C72" s="3" t="s">
        <v>16</v>
      </c>
      <c r="D72">
        <v>2.6818422298671853</v>
      </c>
      <c r="E72">
        <v>4.2858457406454962</v>
      </c>
      <c r="F72">
        <v>10.92430563498483</v>
      </c>
      <c r="K72" s="47"/>
      <c r="L72" s="47"/>
      <c r="M72" s="3" t="s">
        <v>16</v>
      </c>
      <c r="N72" s="9">
        <f t="shared" si="74"/>
        <v>1342.7462427640698</v>
      </c>
      <c r="O72" s="9">
        <f t="shared" si="75"/>
        <v>1072.9198014014289</v>
      </c>
      <c r="P72" s="9">
        <f t="shared" si="76"/>
        <v>1367.39683852587</v>
      </c>
      <c r="Q72" s="9"/>
      <c r="R72" s="3">
        <f>AVERAGE(N67:Q72)</f>
        <v>1330.0697854776531</v>
      </c>
      <c r="S72" s="3">
        <f>_xlfn.STDEV.S(N67:Q72)</f>
        <v>202.82321841737655</v>
      </c>
      <c r="U72" s="26">
        <f>(R72/($G$8/10))*1000</f>
        <v>40.866350033701394</v>
      </c>
      <c r="V72" s="26">
        <f>(S72/($G$8/10))*1000</f>
        <v>6.2317366572083834</v>
      </c>
    </row>
    <row r="73" spans="1:25">
      <c r="A73" s="54"/>
      <c r="B73" s="47" t="s">
        <v>75</v>
      </c>
      <c r="C73" s="1" t="s">
        <v>2</v>
      </c>
      <c r="D73">
        <v>4.7708520659999998</v>
      </c>
      <c r="E73">
        <v>9.8737615830000003</v>
      </c>
      <c r="F73">
        <v>17.881095309999999</v>
      </c>
      <c r="K73" s="47"/>
      <c r="L73" s="47" t="s">
        <v>75</v>
      </c>
      <c r="M73" s="1" t="s">
        <v>2</v>
      </c>
      <c r="N73" s="9">
        <f>(D73*J$5)/10</f>
        <v>1194.3364182765422</v>
      </c>
      <c r="O73" s="9">
        <f>(E73*K$5)/10</f>
        <v>1235.9000950792365</v>
      </c>
      <c r="P73" s="9">
        <f>(F73*L$5)/10</f>
        <v>1119.0895793857801</v>
      </c>
      <c r="Q73" s="9"/>
      <c r="W73" s="25"/>
    </row>
    <row r="74" spans="1:25">
      <c r="A74" s="54"/>
      <c r="B74" s="47"/>
      <c r="C74" s="1" t="s">
        <v>3</v>
      </c>
      <c r="D74">
        <v>4.4515927729999998</v>
      </c>
      <c r="E74">
        <v>8.1142031469999996</v>
      </c>
      <c r="F74">
        <v>19.415622540000001</v>
      </c>
      <c r="G74">
        <v>26.602228950000001</v>
      </c>
      <c r="K74" s="47"/>
      <c r="L74" s="47"/>
      <c r="M74" s="1" t="s">
        <v>3</v>
      </c>
      <c r="N74" s="9">
        <f t="shared" ref="N74:N75" si="78">(D74*J$5)/10</f>
        <v>1114.4129590646085</v>
      </c>
      <c r="O74" s="9">
        <f t="shared" ref="O74:O75" si="79">(E74*K$5)/10</f>
        <v>1015.6559236892747</v>
      </c>
      <c r="P74" s="9">
        <f t="shared" ref="P74:P75" si="80">(F74*L$5)/10</f>
        <v>1215.1280715812968</v>
      </c>
      <c r="Q74" s="9">
        <f t="shared" ref="Q74:Q75" si="81">(G74*M$5)/10</f>
        <v>832.45116393207468</v>
      </c>
      <c r="U74" s="27"/>
      <c r="V74" s="27"/>
      <c r="W74" s="25"/>
    </row>
    <row r="75" spans="1:25">
      <c r="A75" s="54"/>
      <c r="B75" s="47"/>
      <c r="C75" s="2" t="s">
        <v>4</v>
      </c>
      <c r="D75">
        <v>4.4727732439999999</v>
      </c>
      <c r="E75">
        <v>7.6379515639999997</v>
      </c>
      <c r="F75">
        <v>18.120734250000002</v>
      </c>
      <c r="G75">
        <v>35.58180917</v>
      </c>
      <c r="K75" s="47"/>
      <c r="L75" s="47"/>
      <c r="M75" s="2" t="s">
        <v>4</v>
      </c>
      <c r="N75" s="9">
        <f t="shared" si="78"/>
        <v>1119.7152839997766</v>
      </c>
      <c r="O75" s="9">
        <f t="shared" si="79"/>
        <v>956.04344755609054</v>
      </c>
      <c r="P75" s="9">
        <f t="shared" si="80"/>
        <v>1134.0873989219849</v>
      </c>
      <c r="Q75" s="9">
        <f t="shared" si="81"/>
        <v>1113.4449866606185</v>
      </c>
    </row>
    <row r="76" spans="1:25">
      <c r="A76" s="54"/>
      <c r="B76" s="47"/>
      <c r="C76" s="3" t="s">
        <v>14</v>
      </c>
      <c r="D76">
        <v>2.7708314437505028</v>
      </c>
      <c r="E76">
        <v>5.7667633781428167</v>
      </c>
      <c r="F76">
        <v>12.225003849201471</v>
      </c>
      <c r="G76">
        <v>20.776546849916347</v>
      </c>
      <c r="K76" s="47"/>
      <c r="L76" s="47"/>
      <c r="M76" s="3" t="s">
        <v>14</v>
      </c>
      <c r="N76" s="9">
        <f>(D76*R$5)/10</f>
        <v>1387.3014113185861</v>
      </c>
      <c r="O76" s="9">
        <f>(E76*S$5)/10</f>
        <v>1443.6531300527283</v>
      </c>
      <c r="P76" s="9">
        <f>(F76*T$5)/10</f>
        <v>1530.2054128576106</v>
      </c>
      <c r="Q76" s="9">
        <f>(G76*U$5)/10</f>
        <v>1300.3016130873607</v>
      </c>
    </row>
    <row r="77" spans="1:25">
      <c r="A77" s="54"/>
      <c r="B77" s="47"/>
      <c r="C77" s="3" t="s">
        <v>15</v>
      </c>
      <c r="D77">
        <v>2.6198058338366486</v>
      </c>
      <c r="E77">
        <v>5.6081859673389278</v>
      </c>
      <c r="F77">
        <v>14.257826031414274</v>
      </c>
      <c r="G77">
        <v>25.117514565207486</v>
      </c>
      <c r="K77" s="47"/>
      <c r="L77" s="47"/>
      <c r="M77" s="3" t="s">
        <v>15</v>
      </c>
      <c r="N77" s="9">
        <f t="shared" ref="N77:N78" si="82">(D77*R$5)/10</f>
        <v>1311.6858258771476</v>
      </c>
      <c r="O77" s="9">
        <f t="shared" ref="O77:O78" si="83">(E77*S$5)/10</f>
        <v>1403.9548174203105</v>
      </c>
      <c r="P77" s="9">
        <f t="shared" ref="P77:P78" si="84">(F77*T$5)/10</f>
        <v>1784.6540449373654</v>
      </c>
      <c r="Q77" s="9">
        <f t="shared" ref="Q77" si="85">(G77*U$5)/10</f>
        <v>1571.9813760108104</v>
      </c>
    </row>
    <row r="78" spans="1:25">
      <c r="A78" s="54"/>
      <c r="B78" s="47"/>
      <c r="C78" s="3" t="s">
        <v>16</v>
      </c>
      <c r="D78">
        <v>3.128726257633649</v>
      </c>
      <c r="E78">
        <v>5.3183608728373253</v>
      </c>
      <c r="F78">
        <v>11.642319787371267</v>
      </c>
      <c r="K78" s="47"/>
      <c r="L78" s="47"/>
      <c r="M78" s="3" t="s">
        <v>16</v>
      </c>
      <c r="N78" s="9">
        <f t="shared" si="82"/>
        <v>1566.4923835892182</v>
      </c>
      <c r="O78" s="9">
        <f t="shared" si="83"/>
        <v>1331.399923555424</v>
      </c>
      <c r="P78" s="9">
        <f t="shared" si="84"/>
        <v>1457.2707687137827</v>
      </c>
      <c r="Q78" s="9"/>
      <c r="R78" s="3">
        <f>AVERAGE(N73:Q78)</f>
        <v>1279.0530016167104</v>
      </c>
      <c r="S78" s="3">
        <f>_xlfn.STDEV.S(N73:Q78)</f>
        <v>227.86629261971746</v>
      </c>
      <c r="U78" s="26">
        <f>(R78/($G$8/10))*1000</f>
        <v>39.298861042057048</v>
      </c>
      <c r="V78" s="26">
        <f>(S78/($G$8/10))*1000</f>
        <v>7.0011842812706728</v>
      </c>
    </row>
    <row r="79" spans="1:25">
      <c r="A79" s="54"/>
      <c r="B79" s="47" t="s">
        <v>76</v>
      </c>
      <c r="C79" s="1" t="s">
        <v>2</v>
      </c>
      <c r="D79">
        <v>4.5911818699999998</v>
      </c>
      <c r="E79">
        <v>10.454574190000001</v>
      </c>
      <c r="F79">
        <v>19.608123899999999</v>
      </c>
      <c r="K79" s="47"/>
      <c r="L79" s="47" t="s">
        <v>76</v>
      </c>
      <c r="M79" s="1" t="s">
        <v>2</v>
      </c>
      <c r="N79" s="9">
        <f>(D79*J$5)/10</f>
        <v>1149.3577319972171</v>
      </c>
      <c r="O79" s="9">
        <f>(E79*K$5)/10</f>
        <v>1308.6004889646251</v>
      </c>
      <c r="P79" s="9">
        <f>(F79*L$5)/10</f>
        <v>1227.175782432271</v>
      </c>
      <c r="Q79" s="9"/>
    </row>
    <row r="80" spans="1:25">
      <c r="A80" s="54"/>
      <c r="B80" s="47"/>
      <c r="C80" s="1" t="s">
        <v>3</v>
      </c>
      <c r="D80">
        <v>4.2760828310000001</v>
      </c>
      <c r="E80">
        <v>8.5788998480000007</v>
      </c>
      <c r="F80">
        <v>25.206198730000001</v>
      </c>
      <c r="G80">
        <v>36.174631650000002</v>
      </c>
      <c r="K80" s="47"/>
      <c r="L80" s="47"/>
      <c r="M80" s="1" t="s">
        <v>3</v>
      </c>
      <c r="N80" s="9">
        <f t="shared" ref="N80:N81" si="86">(D80*J$5)/10</f>
        <v>1070.4757519157915</v>
      </c>
      <c r="O80" s="9">
        <f t="shared" ref="O80:O81" si="87">(E80*K$5)/10</f>
        <v>1073.8220736536136</v>
      </c>
      <c r="P80" s="9">
        <f t="shared" ref="P80:P81" si="88">(F80*L$5)/10</f>
        <v>1577.5316805618036</v>
      </c>
      <c r="Q80" s="9">
        <f t="shared" ref="Q80:Q81" si="89">(G80*M$5)/10</f>
        <v>1131.9959044956859</v>
      </c>
    </row>
    <row r="81" spans="1:25">
      <c r="A81" s="54"/>
      <c r="B81" s="47"/>
      <c r="C81" s="2" t="s">
        <v>4</v>
      </c>
      <c r="D81">
        <v>4.7606111450000004</v>
      </c>
      <c r="E81">
        <v>9.1174319379999993</v>
      </c>
      <c r="F81">
        <v>20.487040090000001</v>
      </c>
      <c r="G81">
        <v>35.860953909999999</v>
      </c>
      <c r="K81" s="47"/>
      <c r="L81" s="47"/>
      <c r="M81" s="2" t="s">
        <v>4</v>
      </c>
      <c r="N81" s="9">
        <f t="shared" si="86"/>
        <v>1191.7727032969565</v>
      </c>
      <c r="O81" s="9">
        <f t="shared" si="87"/>
        <v>1141.2302094121435</v>
      </c>
      <c r="P81" s="9">
        <f t="shared" si="88"/>
        <v>1282.1828126130445</v>
      </c>
      <c r="Q81" s="9">
        <f t="shared" si="89"/>
        <v>1122.1801330333255</v>
      </c>
    </row>
    <row r="82" spans="1:25">
      <c r="A82" s="54"/>
      <c r="B82" s="47"/>
      <c r="C82" s="3" t="s">
        <v>14</v>
      </c>
      <c r="D82">
        <v>2.3574624810078473</v>
      </c>
      <c r="E82">
        <v>6.1713048581849463</v>
      </c>
      <c r="F82">
        <v>11.83911461140195</v>
      </c>
      <c r="G82">
        <v>21.016606973582508</v>
      </c>
      <c r="K82" s="47"/>
      <c r="L82" s="47"/>
      <c r="M82" s="3" t="s">
        <v>14</v>
      </c>
      <c r="N82" s="9">
        <f>(D82*R$5)/10</f>
        <v>1180.3356116841053</v>
      </c>
      <c r="O82" s="9">
        <f>(E82*S$5)/10</f>
        <v>1544.9261554229954</v>
      </c>
      <c r="P82" s="9">
        <f>(F82*T$5)/10</f>
        <v>1481.9036038988431</v>
      </c>
      <c r="Q82" s="9">
        <f>(G82*U$5)/10</f>
        <v>1315.3257924322702</v>
      </c>
    </row>
    <row r="83" spans="1:25">
      <c r="A83" s="54"/>
      <c r="B83" s="47"/>
      <c r="C83" s="3" t="s">
        <v>15</v>
      </c>
      <c r="D83">
        <v>2.4829785407892286</v>
      </c>
      <c r="E83">
        <v>6.4606660393062096</v>
      </c>
      <c r="F83">
        <v>11.702701188499301</v>
      </c>
      <c r="K83" s="47"/>
      <c r="L83" s="47"/>
      <c r="M83" s="3" t="s">
        <v>15</v>
      </c>
      <c r="N83" s="9">
        <f t="shared" ref="N83:N84" si="90">(D83*R$5)/10</f>
        <v>1243.1790615340044</v>
      </c>
      <c r="O83" s="9">
        <f t="shared" ref="O83:O84" si="91">(E83*S$5)/10</f>
        <v>1617.3649130846627</v>
      </c>
      <c r="P83" s="9">
        <f t="shared" ref="P83:P84" si="92">(F83*T$5)/10</f>
        <v>1464.8287169959895</v>
      </c>
      <c r="Q83" s="9"/>
    </row>
    <row r="84" spans="1:25" ht="14.65" thickBot="1">
      <c r="A84" s="54"/>
      <c r="B84" s="47"/>
      <c r="C84" s="3" t="s">
        <v>16</v>
      </c>
      <c r="D84">
        <v>2.6435399504007493</v>
      </c>
      <c r="E84">
        <v>4.5142192689585636</v>
      </c>
      <c r="F84">
        <v>10.370260724973532</v>
      </c>
      <c r="K84" s="48"/>
      <c r="L84" s="47"/>
      <c r="M84" s="10" t="s">
        <v>16</v>
      </c>
      <c r="N84" s="9">
        <f t="shared" si="90"/>
        <v>1323.5690364131192</v>
      </c>
      <c r="O84" s="9">
        <f t="shared" si="91"/>
        <v>1130.0908932863404</v>
      </c>
      <c r="P84" s="9">
        <f t="shared" si="92"/>
        <v>1298.0469609533673</v>
      </c>
      <c r="Q84" s="9"/>
      <c r="R84" s="3">
        <f>AVERAGE(N79:Q84)</f>
        <v>1279.8045722896277</v>
      </c>
      <c r="S84" s="3">
        <f>_xlfn.STDEV.S(N79:Q84)</f>
        <v>168.1709075067433</v>
      </c>
      <c r="T84" s="20">
        <f>MEDIAN(N67:Q84)</f>
        <v>1274.6185661031627</v>
      </c>
      <c r="U84" s="26">
        <f>(R84/($G$8/10))*1000</f>
        <v>39.321953026049059</v>
      </c>
      <c r="V84" s="26">
        <f>(S84/($G$8/10))*1000</f>
        <v>5.1670455540704863</v>
      </c>
      <c r="W84" s="26">
        <f>(T84/($G$8/10))*1000</f>
        <v>39.162613158015809</v>
      </c>
      <c r="X84" s="29">
        <f>(W84*10^-18)*(6.02214*10^23)</f>
        <v>23584273.920341332</v>
      </c>
      <c r="Y84" s="30">
        <f>T84*K12/10000000</f>
        <v>6.6972194095458848</v>
      </c>
    </row>
    <row r="85" spans="1:25">
      <c r="A85" s="54" t="s">
        <v>12</v>
      </c>
      <c r="B85" s="47" t="s">
        <v>74</v>
      </c>
      <c r="C85" s="1" t="s">
        <v>2</v>
      </c>
      <c r="D85">
        <v>3.497378495</v>
      </c>
      <c r="E85">
        <v>7.1305818859999999</v>
      </c>
      <c r="F85">
        <v>20.126042460000001</v>
      </c>
      <c r="G85">
        <v>36.843819199999999</v>
      </c>
      <c r="K85" s="46" t="s">
        <v>12</v>
      </c>
      <c r="L85" s="47" t="s">
        <v>74</v>
      </c>
      <c r="M85" s="12" t="s">
        <v>2</v>
      </c>
      <c r="N85" s="9">
        <f>(D85*J$5)/10</f>
        <v>875.53469428320443</v>
      </c>
      <c r="O85" s="9">
        <f>(E85*K$5)/10</f>
        <v>892.53591519272572</v>
      </c>
      <c r="P85" s="9">
        <f>(F85*L$5)/10</f>
        <v>1259.5897511192088</v>
      </c>
      <c r="Q85" s="9">
        <f>(G85*M$5)/10</f>
        <v>1152.936478908957</v>
      </c>
    </row>
    <row r="86" spans="1:25">
      <c r="A86" s="54"/>
      <c r="B86" s="47"/>
      <c r="C86" s="1" t="s">
        <v>3</v>
      </c>
      <c r="D86">
        <v>3.6810331619999999</v>
      </c>
      <c r="E86">
        <v>8.2805528909999992</v>
      </c>
      <c r="F86">
        <v>19.90945855</v>
      </c>
      <c r="G86">
        <v>46.03803139</v>
      </c>
      <c r="K86" s="47"/>
      <c r="L86" s="47"/>
      <c r="M86" s="1" t="s">
        <v>3</v>
      </c>
      <c r="N86" s="9">
        <f t="shared" ref="N86:N87" si="93">(D86*J$5)/10</f>
        <v>921.51085412847408</v>
      </c>
      <c r="O86" s="9">
        <f t="shared" ref="O86:O87" si="94">(E86*K$5)/10</f>
        <v>1036.4779440204097</v>
      </c>
      <c r="P86" s="9">
        <f t="shared" ref="P86:P87" si="95">(F86*L$5)/10</f>
        <v>1246.034832220696</v>
      </c>
      <c r="Q86" s="9">
        <f t="shared" ref="Q86:Q87" si="96">(G86*M$5)/10</f>
        <v>1440.6466799372047</v>
      </c>
    </row>
    <row r="87" spans="1:25">
      <c r="A87" s="54"/>
      <c r="B87" s="47"/>
      <c r="C87" s="2" t="s">
        <v>4</v>
      </c>
      <c r="D87">
        <v>2.8842609119999998</v>
      </c>
      <c r="E87">
        <v>5.5550091789999998</v>
      </c>
      <c r="F87">
        <v>15.98268597</v>
      </c>
      <c r="G87">
        <v>29.915161340000001</v>
      </c>
      <c r="K87" s="47"/>
      <c r="L87" s="47"/>
      <c r="M87" s="2" t="s">
        <v>4</v>
      </c>
      <c r="N87" s="9">
        <f t="shared" si="93"/>
        <v>722.04666993611067</v>
      </c>
      <c r="O87" s="9">
        <f t="shared" si="94"/>
        <v>695.32126280146281</v>
      </c>
      <c r="P87" s="9">
        <f t="shared" si="95"/>
        <v>1000.2775003173062</v>
      </c>
      <c r="Q87" s="9">
        <f t="shared" si="96"/>
        <v>936.12121463599397</v>
      </c>
    </row>
    <row r="88" spans="1:25">
      <c r="A88" s="54"/>
      <c r="B88" s="47"/>
      <c r="C88" s="3" t="s">
        <v>14</v>
      </c>
      <c r="D88">
        <v>1.497143937665959</v>
      </c>
      <c r="E88">
        <v>2.7659843530792196</v>
      </c>
      <c r="F88">
        <v>3.407421972617414</v>
      </c>
      <c r="G88">
        <v>13.57072147907216</v>
      </c>
      <c r="K88" s="47"/>
      <c r="L88" s="47"/>
      <c r="M88" s="3" t="s">
        <v>14</v>
      </c>
      <c r="N88" s="9">
        <f>(D88*R$5)/10</f>
        <v>749.59085019610859</v>
      </c>
      <c r="O88" s="9">
        <f>(E88*S$5)/10</f>
        <v>692.43728364760295</v>
      </c>
      <c r="P88" s="9">
        <f>(F88*T$5)/10</f>
        <v>426.50747686510567</v>
      </c>
      <c r="Q88" s="9">
        <f>(G88*U$5)/10</f>
        <v>849.32453681868083</v>
      </c>
      <c r="R88" s="3"/>
      <c r="S88" s="3"/>
    </row>
    <row r="89" spans="1:25">
      <c r="A89" s="54"/>
      <c r="B89" s="47"/>
      <c r="C89" s="3" t="s">
        <v>15</v>
      </c>
      <c r="D89">
        <v>1.397100339503162</v>
      </c>
      <c r="E89">
        <v>2.9312765238901597</v>
      </c>
      <c r="F89">
        <v>7.4927755739125779</v>
      </c>
      <c r="G89">
        <v>14.331297042779347</v>
      </c>
      <c r="K89" s="47"/>
      <c r="L89" s="47"/>
      <c r="M89" s="3" t="s">
        <v>15</v>
      </c>
      <c r="N89" s="9">
        <f t="shared" ref="N89:N90" si="97">(D89*R$5)/10</f>
        <v>699.50096644021482</v>
      </c>
      <c r="O89" s="9">
        <f t="shared" ref="O89:O90" si="98">(E89*S$5)/10</f>
        <v>733.8165711468713</v>
      </c>
      <c r="P89" s="9">
        <f t="shared" ref="P89:P90" si="99">(F89*T$5)/10</f>
        <v>937.87174891378322</v>
      </c>
      <c r="Q89" s="9">
        <f t="shared" ref="Q89:Q90" si="100">(G89*U$5)/10</f>
        <v>896.92521076644357</v>
      </c>
    </row>
    <row r="90" spans="1:25">
      <c r="A90" s="54"/>
      <c r="B90" s="47"/>
      <c r="C90" s="3" t="s">
        <v>16</v>
      </c>
      <c r="D90">
        <v>1.2882489018130387</v>
      </c>
      <c r="E90">
        <v>2.569169753443405</v>
      </c>
      <c r="F90">
        <v>6.2604543513866266</v>
      </c>
      <c r="G90">
        <v>12.665990231321048</v>
      </c>
      <c r="K90" s="47"/>
      <c r="L90" s="47"/>
      <c r="M90" s="3" t="s">
        <v>16</v>
      </c>
      <c r="N90" s="9">
        <f t="shared" si="97"/>
        <v>645.00116874513628</v>
      </c>
      <c r="O90" s="9">
        <f t="shared" si="98"/>
        <v>643.1666626470543</v>
      </c>
      <c r="P90" s="9">
        <f t="shared" si="99"/>
        <v>783.6219320344461</v>
      </c>
      <c r="Q90" s="9">
        <f t="shared" si="100"/>
        <v>792.70186947364755</v>
      </c>
      <c r="R90" s="3">
        <f>AVERAGE(N85:Q90)</f>
        <v>876.22916979986883</v>
      </c>
      <c r="S90" s="3">
        <f>_xlfn.STDEV.S(N85:Q90)</f>
        <v>229.76330248031701</v>
      </c>
      <c r="U90" s="26">
        <f>(R90/($G$9/10))*1000</f>
        <v>24.597432081141182</v>
      </c>
      <c r="V90" s="26">
        <f>(S90/($G$9/10))*1000</f>
        <v>6.4498962398034756</v>
      </c>
    </row>
    <row r="91" spans="1:25">
      <c r="A91" s="54"/>
      <c r="B91" s="47" t="s">
        <v>75</v>
      </c>
      <c r="C91" s="1" t="s">
        <v>2</v>
      </c>
      <c r="D91">
        <v>3.3987357139999999</v>
      </c>
      <c r="E91">
        <v>6.0940841600000004</v>
      </c>
      <c r="F91">
        <v>14.037311600000001</v>
      </c>
      <c r="G91">
        <v>34.430066109999999</v>
      </c>
      <c r="K91" s="47"/>
      <c r="L91" s="47" t="s">
        <v>75</v>
      </c>
      <c r="M91" s="1" t="s">
        <v>2</v>
      </c>
      <c r="N91" s="9">
        <f>(D91*J$5)/10</f>
        <v>850.84043335904312</v>
      </c>
      <c r="O91" s="9">
        <f>(E91*K$5)/10</f>
        <v>762.79735230111532</v>
      </c>
      <c r="P91" s="9">
        <f>(F91*L$5)/10</f>
        <v>878.52611161721575</v>
      </c>
      <c r="Q91" s="9">
        <f>(G91*M$5)/10</f>
        <v>1077.4040273616913</v>
      </c>
      <c r="W91" s="25"/>
    </row>
    <row r="92" spans="1:25">
      <c r="A92" s="54"/>
      <c r="B92" s="47"/>
      <c r="C92" s="1" t="s">
        <v>3</v>
      </c>
      <c r="D92">
        <v>3.6317996859999999</v>
      </c>
      <c r="E92">
        <v>6.4797001710000002</v>
      </c>
      <c r="F92">
        <v>14.5139719</v>
      </c>
      <c r="G92">
        <v>23.432511949999999</v>
      </c>
      <c r="K92" s="47"/>
      <c r="L92" s="47"/>
      <c r="M92" s="1" t="s">
        <v>3</v>
      </c>
      <c r="N92" s="9">
        <f t="shared" ref="N92:N93" si="101">(D92*J$5)/10</f>
        <v>909.1857322065016</v>
      </c>
      <c r="O92" s="9">
        <f t="shared" ref="O92:O93" si="102">(E92*K$5)/10</f>
        <v>811.06496142381536</v>
      </c>
      <c r="P92" s="9">
        <f t="shared" ref="P92:P93" si="103">(F92*L$5)/10</f>
        <v>908.35792926535396</v>
      </c>
      <c r="Q92" s="9">
        <f t="shared" ref="Q92:Q93" si="104">(G92*M$5)/10</f>
        <v>733.2626857430962</v>
      </c>
      <c r="U92" s="27"/>
      <c r="V92" s="27"/>
      <c r="W92" s="25"/>
    </row>
    <row r="93" spans="1:25">
      <c r="A93" s="54"/>
      <c r="B93" s="47"/>
      <c r="C93" s="2" t="s">
        <v>4</v>
      </c>
      <c r="D93">
        <v>2.7559896479999999</v>
      </c>
      <c r="E93">
        <v>4.744334748</v>
      </c>
      <c r="F93">
        <v>12.61235048</v>
      </c>
      <c r="G93">
        <v>18.824135439999999</v>
      </c>
      <c r="K93" s="47"/>
      <c r="L93" s="47"/>
      <c r="M93" s="2" t="s">
        <v>4</v>
      </c>
      <c r="N93" s="9">
        <f t="shared" si="101"/>
        <v>689.93520642933913</v>
      </c>
      <c r="O93" s="9">
        <f t="shared" si="102"/>
        <v>593.84903279783043</v>
      </c>
      <c r="P93" s="9">
        <f t="shared" si="103"/>
        <v>789.34482194923453</v>
      </c>
      <c r="Q93" s="9">
        <f t="shared" si="104"/>
        <v>589.05490538013794</v>
      </c>
    </row>
    <row r="94" spans="1:25">
      <c r="A94" s="54"/>
      <c r="B94" s="47"/>
      <c r="C94" s="3" t="s">
        <v>14</v>
      </c>
      <c r="D94">
        <v>1.6690428430662949</v>
      </c>
      <c r="E94">
        <v>3.3112936126785422</v>
      </c>
      <c r="F94">
        <v>4.1852885830038389</v>
      </c>
      <c r="G94">
        <v>13.63466432548231</v>
      </c>
      <c r="K94" s="47"/>
      <c r="L94" s="47"/>
      <c r="M94" s="3" t="s">
        <v>14</v>
      </c>
      <c r="N94" s="9">
        <f>(D94*R$5)/10</f>
        <v>835.65728870281669</v>
      </c>
      <c r="O94" s="9">
        <f>(E94*S$5)/10</f>
        <v>828.95015366600603</v>
      </c>
      <c r="P94" s="9">
        <f>(F94*T$5)/10</f>
        <v>523.87314745115282</v>
      </c>
      <c r="Q94" s="9">
        <f>(G94*U$5)/10</f>
        <v>853.32640425763168</v>
      </c>
    </row>
    <row r="95" spans="1:25">
      <c r="A95" s="54"/>
      <c r="B95" s="47"/>
      <c r="C95" s="3" t="s">
        <v>15</v>
      </c>
      <c r="D95">
        <v>1.5878907285159787</v>
      </c>
      <c r="E95">
        <v>3.2049326304860286</v>
      </c>
      <c r="F95">
        <v>7.2542650577121774</v>
      </c>
      <c r="G95">
        <v>16.063264350035553</v>
      </c>
      <c r="K95" s="47"/>
      <c r="L95" s="47"/>
      <c r="M95" s="3" t="s">
        <v>15</v>
      </c>
      <c r="N95" s="9">
        <f t="shared" ref="N95:N96" si="105">(D95*R$5)/10</f>
        <v>795.02600335304692</v>
      </c>
      <c r="O95" s="9">
        <f t="shared" ref="O95:O96" si="106">(E95*S$5)/10</f>
        <v>802.32371613266048</v>
      </c>
      <c r="P95" s="9">
        <f t="shared" ref="P95:P96" si="107">(F95*T$5)/10</f>
        <v>908.01735480353886</v>
      </c>
      <c r="Q95" s="9">
        <f t="shared" ref="Q95:Q96" si="108">(G95*U$5)/10</f>
        <v>1005.3205037719741</v>
      </c>
    </row>
    <row r="96" spans="1:25">
      <c r="A96" s="54"/>
      <c r="B96" s="47"/>
      <c r="C96" s="3" t="s">
        <v>16</v>
      </c>
      <c r="D96">
        <v>1.5193963242914239</v>
      </c>
      <c r="E96">
        <v>2.8041532652453744</v>
      </c>
      <c r="F96">
        <v>7.2217784262193279</v>
      </c>
      <c r="G96">
        <v>13.247322245667885</v>
      </c>
      <c r="K96" s="47"/>
      <c r="L96" s="47"/>
      <c r="M96" s="3" t="s">
        <v>16</v>
      </c>
      <c r="N96" s="9">
        <f t="shared" si="105"/>
        <v>760.73218737139655</v>
      </c>
      <c r="O96" s="9">
        <f t="shared" si="106"/>
        <v>701.99249961644728</v>
      </c>
      <c r="P96" s="9">
        <f t="shared" si="107"/>
        <v>903.95099867236127</v>
      </c>
      <c r="Q96" s="9">
        <f t="shared" si="108"/>
        <v>829.08457356085546</v>
      </c>
      <c r="R96" s="3">
        <f>AVERAGE(N91:Q96)</f>
        <v>805.91158463309432</v>
      </c>
      <c r="S96" s="3">
        <f>_xlfn.STDEV.S(N91:Q96)</f>
        <v>127.1023843638535</v>
      </c>
      <c r="U96" s="26">
        <f>(R96/($G$9/10))*1000</f>
        <v>22.623482702527543</v>
      </c>
      <c r="V96" s="26">
        <f>(S96/($G$9/10))*1000</f>
        <v>3.5680075196024998</v>
      </c>
    </row>
    <row r="97" spans="1:25">
      <c r="A97" s="54"/>
      <c r="B97" s="47" t="s">
        <v>76</v>
      </c>
      <c r="C97" s="1" t="s">
        <v>2</v>
      </c>
      <c r="D97">
        <v>2.8347466620000001</v>
      </c>
      <c r="E97">
        <v>5.6877729490000002</v>
      </c>
      <c r="F97">
        <v>14.05609682</v>
      </c>
      <c r="G97">
        <v>19.340081189999999</v>
      </c>
      <c r="K97" s="47"/>
      <c r="L97" s="47" t="s">
        <v>76</v>
      </c>
      <c r="M97" s="1" t="s">
        <v>2</v>
      </c>
      <c r="N97" s="9">
        <f>(D97*J$5)/10</f>
        <v>709.65125897376015</v>
      </c>
      <c r="O97" s="9">
        <f>(E97*K$5)/10</f>
        <v>711.93932214863048</v>
      </c>
      <c r="P97" s="9">
        <f>(F97*L$5)/10</f>
        <v>879.70178590248793</v>
      </c>
      <c r="Q97" s="9">
        <f>(G97*M$5)/10</f>
        <v>605.20015549886182</v>
      </c>
    </row>
    <row r="98" spans="1:25">
      <c r="A98" s="54"/>
      <c r="B98" s="47"/>
      <c r="C98" s="1" t="s">
        <v>3</v>
      </c>
      <c r="D98">
        <v>3.491102599</v>
      </c>
      <c r="E98">
        <v>7.0950869079999999</v>
      </c>
      <c r="F98">
        <v>17.600633500000001</v>
      </c>
      <c r="G98">
        <v>31.97261439</v>
      </c>
      <c r="K98" s="47"/>
      <c r="L98" s="47"/>
      <c r="M98" s="1" t="s">
        <v>3</v>
      </c>
      <c r="N98" s="9">
        <f t="shared" ref="N98:N99" si="109">(D98*J$5)/10</f>
        <v>873.96358475257489</v>
      </c>
      <c r="O98" s="9">
        <f t="shared" ref="O98:O99" si="110">(E98*K$5)/10</f>
        <v>888.09300391557224</v>
      </c>
      <c r="P98" s="9">
        <f t="shared" ref="P98:P99" si="111">(F98*L$5)/10</f>
        <v>1101.5368577238612</v>
      </c>
      <c r="Q98" s="9">
        <f t="shared" ref="Q98:Q99" si="112">(G98*M$5)/10</f>
        <v>1000.5041349329076</v>
      </c>
    </row>
    <row r="99" spans="1:25">
      <c r="A99" s="54"/>
      <c r="B99" s="47"/>
      <c r="C99" s="2" t="s">
        <v>4</v>
      </c>
      <c r="D99">
        <v>2.4269309450000001</v>
      </c>
      <c r="E99">
        <v>5.2202298069999999</v>
      </c>
      <c r="F99">
        <v>12.244323550000001</v>
      </c>
      <c r="G99">
        <v>25.386158500000001</v>
      </c>
      <c r="K99" s="47"/>
      <c r="L99" s="47"/>
      <c r="M99" s="2" t="s">
        <v>4</v>
      </c>
      <c r="N99" s="9">
        <f t="shared" si="109"/>
        <v>607.55856022298315</v>
      </c>
      <c r="O99" s="9">
        <f t="shared" si="110"/>
        <v>653.41688277290905</v>
      </c>
      <c r="P99" s="9">
        <f t="shared" si="111"/>
        <v>766.31183123160167</v>
      </c>
      <c r="Q99" s="9">
        <f t="shared" si="112"/>
        <v>794.39723757016725</v>
      </c>
    </row>
    <row r="100" spans="1:25">
      <c r="A100" s="54"/>
      <c r="B100" s="47"/>
      <c r="C100" s="3" t="s">
        <v>14</v>
      </c>
      <c r="D100">
        <v>1.462316937694923</v>
      </c>
      <c r="E100">
        <v>3.1176325224713173</v>
      </c>
      <c r="F100">
        <v>4.1156060855149272</v>
      </c>
      <c r="G100">
        <v>14.444662989244883</v>
      </c>
      <c r="K100" s="47"/>
      <c r="L100" s="47"/>
      <c r="M100" s="3" t="s">
        <v>14</v>
      </c>
      <c r="N100" s="9">
        <f>(D100*R$5)/10</f>
        <v>732.15364869444943</v>
      </c>
      <c r="O100" s="9">
        <f>(E100*S$5)/10</f>
        <v>780.46898308308505</v>
      </c>
      <c r="P100" s="9">
        <f>(F100*T$5)/10</f>
        <v>515.15097965846667</v>
      </c>
      <c r="Q100" s="9">
        <f>(G100*U$5)/10</f>
        <v>904.02022632043122</v>
      </c>
    </row>
    <row r="101" spans="1:25">
      <c r="A101" s="54"/>
      <c r="B101" s="47"/>
      <c r="C101" s="3" t="s">
        <v>15</v>
      </c>
      <c r="D101">
        <v>1.5743741867851739</v>
      </c>
      <c r="E101">
        <v>3.4372549972575421</v>
      </c>
      <c r="F101">
        <v>7.5752404924007672</v>
      </c>
      <c r="G101">
        <v>15.318797279509297</v>
      </c>
      <c r="K101" s="47"/>
      <c r="L101" s="47"/>
      <c r="M101" s="3" t="s">
        <v>15</v>
      </c>
      <c r="N101" s="9">
        <f t="shared" ref="N101:N102" si="113">(D101*R$5)/10</f>
        <v>788.25853380466094</v>
      </c>
      <c r="O101" s="9">
        <f t="shared" ref="O101:O102" si="114">(E101*S$5)/10</f>
        <v>860.48336132326426</v>
      </c>
      <c r="P101" s="9">
        <f t="shared" ref="P101:P102" si="115">(F101*T$5)/10</f>
        <v>948.19389410065219</v>
      </c>
      <c r="Q101" s="9">
        <f t="shared" ref="Q101:Q102" si="116">(G101*U$5)/10</f>
        <v>958.72798097747477</v>
      </c>
    </row>
    <row r="102" spans="1:25" ht="14.65" thickBot="1">
      <c r="A102" s="54"/>
      <c r="B102" s="47"/>
      <c r="C102" s="3" t="s">
        <v>16</v>
      </c>
      <c r="D102">
        <v>1.4687823093738424</v>
      </c>
      <c r="E102">
        <v>3.2911369690770158</v>
      </c>
      <c r="F102">
        <v>6.5365678964937732</v>
      </c>
      <c r="G102">
        <v>12.818825510484769</v>
      </c>
      <c r="K102" s="48"/>
      <c r="L102" s="47"/>
      <c r="M102" s="10" t="s">
        <v>16</v>
      </c>
      <c r="N102" s="9">
        <f t="shared" si="113"/>
        <v>735.39073454284858</v>
      </c>
      <c r="O102" s="9">
        <f t="shared" si="114"/>
        <v>823.90413396334372</v>
      </c>
      <c r="P102" s="9">
        <f t="shared" si="115"/>
        <v>818.18310244371821</v>
      </c>
      <c r="Q102" s="9">
        <f t="shared" si="116"/>
        <v>802.26707592825358</v>
      </c>
      <c r="R102" s="3">
        <f>AVERAGE(N97:Q102)</f>
        <v>802.47821960362353</v>
      </c>
      <c r="S102" s="3">
        <f>_xlfn.STDEV.S(N97:Q102)</f>
        <v>134.66397805302432</v>
      </c>
      <c r="T102" s="20">
        <f>MEDIAN(N85:Q102)</f>
        <v>814.62403193376679</v>
      </c>
      <c r="U102" s="26">
        <f>(R102/($G$9/10))*1000</f>
        <v>22.527101566138917</v>
      </c>
      <c r="V102" s="26">
        <f>(S102/($G$9/10))*1000</f>
        <v>3.7802759461798146</v>
      </c>
      <c r="W102" s="26">
        <f>(T102/($G$9/10))*1000</f>
        <v>22.868057795579691</v>
      </c>
      <c r="X102" s="29">
        <f>(W102*10^-18)*(6.02214*10^23)</f>
        <v>13771464.557307228</v>
      </c>
      <c r="Y102" s="30">
        <f>T102*K12/10000000</f>
        <v>4.2802733486213675</v>
      </c>
    </row>
  </sheetData>
  <mergeCells count="45">
    <mergeCell ref="C1:N1"/>
    <mergeCell ref="G2:H2"/>
    <mergeCell ref="J2:K2"/>
    <mergeCell ref="R2:S2"/>
    <mergeCell ref="C3:E3"/>
    <mergeCell ref="L19:L24"/>
    <mergeCell ref="B25:B30"/>
    <mergeCell ref="L25:L30"/>
    <mergeCell ref="A31:A48"/>
    <mergeCell ref="B31:B36"/>
    <mergeCell ref="K31:K48"/>
    <mergeCell ref="L31:L36"/>
    <mergeCell ref="B37:B42"/>
    <mergeCell ref="L37:L42"/>
    <mergeCell ref="B43:B48"/>
    <mergeCell ref="A13:A30"/>
    <mergeCell ref="B13:B18"/>
    <mergeCell ref="K13:K30"/>
    <mergeCell ref="L13:L18"/>
    <mergeCell ref="B19:B24"/>
    <mergeCell ref="L43:L48"/>
    <mergeCell ref="A49:A66"/>
    <mergeCell ref="B49:B54"/>
    <mergeCell ref="K49:K66"/>
    <mergeCell ref="L49:L54"/>
    <mergeCell ref="B55:B60"/>
    <mergeCell ref="L55:L60"/>
    <mergeCell ref="B61:B66"/>
    <mergeCell ref="L61:L66"/>
    <mergeCell ref="A67:A84"/>
    <mergeCell ref="B67:B72"/>
    <mergeCell ref="K67:K84"/>
    <mergeCell ref="L67:L72"/>
    <mergeCell ref="B73:B78"/>
    <mergeCell ref="L73:L78"/>
    <mergeCell ref="B79:B84"/>
    <mergeCell ref="L79:L84"/>
    <mergeCell ref="A85:A102"/>
    <mergeCell ref="B85:B90"/>
    <mergeCell ref="K85:K102"/>
    <mergeCell ref="L85:L90"/>
    <mergeCell ref="B91:B96"/>
    <mergeCell ref="L91:L96"/>
    <mergeCell ref="B97:B102"/>
    <mergeCell ref="L97:L102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Z109"/>
  <sheetViews>
    <sheetView topLeftCell="F1" zoomScaleNormal="100" workbookViewId="0">
      <selection activeCell="L106" sqref="L106"/>
    </sheetView>
  </sheetViews>
  <sheetFormatPr defaultRowHeight="14.25"/>
  <cols>
    <col min="1" max="1" width="12.265625" customWidth="1"/>
    <col min="2" max="2" width="19.73046875" customWidth="1"/>
    <col min="12" max="12" width="14.3984375" customWidth="1"/>
  </cols>
  <sheetData>
    <row r="1" spans="1:26" ht="18">
      <c r="C1" s="49" t="s">
        <v>81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26">
      <c r="F2" t="s">
        <v>25</v>
      </c>
      <c r="G2" s="50" t="s">
        <v>18</v>
      </c>
      <c r="H2" s="50"/>
      <c r="J2" s="50" t="s">
        <v>19</v>
      </c>
      <c r="K2" s="50"/>
      <c r="Q2" t="s">
        <v>26</v>
      </c>
      <c r="R2" s="50" t="s">
        <v>19</v>
      </c>
      <c r="S2" s="50"/>
    </row>
    <row r="3" spans="1:26">
      <c r="C3" s="50" t="s">
        <v>20</v>
      </c>
      <c r="D3" s="50"/>
      <c r="E3" s="50"/>
      <c r="G3" s="6" t="s">
        <v>21</v>
      </c>
      <c r="J3" s="7">
        <v>39945.629999999997</v>
      </c>
      <c r="K3" t="s">
        <v>22</v>
      </c>
      <c r="R3" s="7">
        <v>39945.629999999997</v>
      </c>
      <c r="S3" t="s">
        <v>22</v>
      </c>
    </row>
    <row r="4" spans="1:26">
      <c r="D4" t="s">
        <v>5</v>
      </c>
      <c r="E4" t="s">
        <v>6</v>
      </c>
      <c r="G4" s="6" t="s">
        <v>23</v>
      </c>
      <c r="J4">
        <v>0.1</v>
      </c>
      <c r="K4">
        <v>0.05</v>
      </c>
      <c r="L4">
        <v>2.5000000000000001E-2</v>
      </c>
      <c r="M4">
        <v>1.2500000000000001E-2</v>
      </c>
      <c r="N4" t="s">
        <v>87</v>
      </c>
      <c r="R4">
        <v>0.2</v>
      </c>
      <c r="S4">
        <v>0.1</v>
      </c>
      <c r="T4">
        <v>0.05</v>
      </c>
      <c r="U4">
        <v>2.5000000000000001E-2</v>
      </c>
      <c r="V4" t="s">
        <v>87</v>
      </c>
    </row>
    <row r="5" spans="1:26">
      <c r="C5" t="s">
        <v>0</v>
      </c>
      <c r="D5">
        <v>27.648728110932694</v>
      </c>
      <c r="E5">
        <v>1.7310243330351209</v>
      </c>
      <c r="G5">
        <f>10000000/D5</f>
        <v>361680.2899532243</v>
      </c>
      <c r="I5" s="8" t="s">
        <v>24</v>
      </c>
      <c r="J5">
        <f>(J4/J3)*1000000000</f>
        <v>2503.4027501881933</v>
      </c>
      <c r="K5">
        <f>(K4/J3)*1000000000</f>
        <v>1251.7013750940966</v>
      </c>
      <c r="L5">
        <f>(L4/J3)*1000000000</f>
        <v>625.85068754704832</v>
      </c>
      <c r="M5">
        <f>(M4/J3)*1000000000</f>
        <v>312.92534377352416</v>
      </c>
      <c r="Q5" s="8" t="s">
        <v>24</v>
      </c>
      <c r="R5">
        <f>(R4/R3)*1000000000</f>
        <v>5006.8055003763866</v>
      </c>
      <c r="S5">
        <f>(S4/R3)*1000000000</f>
        <v>2503.4027501881933</v>
      </c>
      <c r="T5">
        <f>(T4/R3)*1000000000</f>
        <v>1251.7013750940966</v>
      </c>
      <c r="U5">
        <f>(U4/R3)*1000000000</f>
        <v>625.85068754704832</v>
      </c>
    </row>
    <row r="6" spans="1:26">
      <c r="C6" t="s">
        <v>9</v>
      </c>
      <c r="D6">
        <v>25.83167292191823</v>
      </c>
      <c r="E6">
        <v>0.51385311772411491</v>
      </c>
      <c r="G6">
        <f t="shared" ref="G6:G9" si="0">10000000/D6</f>
        <v>387121.65604709939</v>
      </c>
    </row>
    <row r="7" spans="1:26">
      <c r="C7" t="s">
        <v>10</v>
      </c>
      <c r="D7">
        <v>26.723325213596194</v>
      </c>
      <c r="E7">
        <v>3.8571567330757071</v>
      </c>
      <c r="G7">
        <f t="shared" si="0"/>
        <v>374204.92846871604</v>
      </c>
    </row>
    <row r="8" spans="1:26">
      <c r="C8" t="s">
        <v>11</v>
      </c>
      <c r="D8">
        <v>30.72496682497416</v>
      </c>
      <c r="E8">
        <v>0.666053611930981</v>
      </c>
      <c r="G8">
        <f t="shared" si="0"/>
        <v>325468.21147001872</v>
      </c>
    </row>
    <row r="9" spans="1:26">
      <c r="C9" t="s">
        <v>12</v>
      </c>
      <c r="D9">
        <v>28.07191649047617</v>
      </c>
      <c r="E9">
        <v>2.6277867482805628</v>
      </c>
      <c r="G9">
        <f t="shared" si="0"/>
        <v>356227.90497373609</v>
      </c>
    </row>
    <row r="11" spans="1:26">
      <c r="D11" s="44" t="s">
        <v>89</v>
      </c>
      <c r="E11" s="43"/>
      <c r="F11" s="43"/>
      <c r="G11" s="43"/>
      <c r="H11" s="45"/>
      <c r="N11" s="44" t="s">
        <v>90</v>
      </c>
      <c r="O11" s="43"/>
      <c r="P11" s="43"/>
      <c r="Q11" s="43"/>
    </row>
    <row r="12" spans="1:26">
      <c r="C12" t="s">
        <v>13</v>
      </c>
      <c r="D12" t="s">
        <v>27</v>
      </c>
      <c r="E12" t="s">
        <v>28</v>
      </c>
      <c r="F12" t="s">
        <v>29</v>
      </c>
      <c r="G12" t="s">
        <v>30</v>
      </c>
      <c r="J12" t="s">
        <v>83</v>
      </c>
      <c r="K12">
        <v>16281.81</v>
      </c>
      <c r="M12" t="s">
        <v>13</v>
      </c>
      <c r="R12" s="14" t="s">
        <v>5</v>
      </c>
      <c r="S12" s="15" t="s">
        <v>6</v>
      </c>
      <c r="T12" s="16" t="s">
        <v>31</v>
      </c>
      <c r="U12" s="23" t="s">
        <v>54</v>
      </c>
      <c r="V12" s="24" t="s">
        <v>6</v>
      </c>
      <c r="W12" s="25" t="s">
        <v>55</v>
      </c>
      <c r="X12" s="28" t="s">
        <v>56</v>
      </c>
      <c r="Y12" s="23" t="s">
        <v>57</v>
      </c>
      <c r="Z12" s="24" t="s">
        <v>86</v>
      </c>
    </row>
    <row r="13" spans="1:26">
      <c r="A13" s="54" t="s">
        <v>0</v>
      </c>
      <c r="B13" s="47" t="s">
        <v>77</v>
      </c>
      <c r="C13" s="1" t="s">
        <v>2</v>
      </c>
      <c r="D13">
        <v>2.8742099059999999</v>
      </c>
      <c r="E13">
        <v>9.8569293980000001</v>
      </c>
      <c r="F13">
        <v>24.471222239999999</v>
      </c>
      <c r="K13" s="47" t="s">
        <v>0</v>
      </c>
      <c r="L13" s="47" t="s">
        <v>77</v>
      </c>
      <c r="M13" s="1" t="s">
        <v>2</v>
      </c>
      <c r="N13" s="9">
        <f>(D13*J$5)/10</f>
        <v>719.53049832985482</v>
      </c>
      <c r="O13" s="9">
        <f>(E13*K$5)/10</f>
        <v>1233.7932081682027</v>
      </c>
      <c r="P13" s="9">
        <f>(F13*L$5)/10</f>
        <v>1531.533126402062</v>
      </c>
      <c r="Q13" s="9"/>
      <c r="W13" s="25"/>
      <c r="X13" s="25"/>
      <c r="Y13" s="9"/>
    </row>
    <row r="14" spans="1:26">
      <c r="A14" s="54"/>
      <c r="B14" s="47"/>
      <c r="C14" s="1" t="s">
        <v>3</v>
      </c>
      <c r="D14">
        <v>3.6758224500000001</v>
      </c>
      <c r="E14">
        <v>9.6242257860000002</v>
      </c>
      <c r="F14">
        <v>21.086019230000002</v>
      </c>
      <c r="G14">
        <v>33.772286630000004</v>
      </c>
      <c r="K14" s="47"/>
      <c r="L14" s="47"/>
      <c r="M14" s="1" t="s">
        <v>3</v>
      </c>
      <c r="N14" s="9">
        <f t="shared" ref="N14:Q15" si="1">(D14*J$5)/10</f>
        <v>920.20640305335041</v>
      </c>
      <c r="O14" s="9">
        <f t="shared" si="1"/>
        <v>1204.6656650552263</v>
      </c>
      <c r="P14" s="9">
        <f t="shared" si="1"/>
        <v>1319.6699632725783</v>
      </c>
      <c r="Q14" s="9">
        <f t="shared" si="1"/>
        <v>1056.8204403710745</v>
      </c>
      <c r="U14" s="27"/>
      <c r="V14" s="27"/>
      <c r="W14" s="25"/>
      <c r="X14" s="25"/>
      <c r="Y14" s="9"/>
    </row>
    <row r="15" spans="1:26">
      <c r="A15" s="54"/>
      <c r="B15" s="47"/>
      <c r="C15" s="2" t="s">
        <v>4</v>
      </c>
      <c r="D15">
        <v>3.0860932010000002</v>
      </c>
      <c r="E15">
        <v>5.9456559599999999</v>
      </c>
      <c r="F15">
        <v>15.138424179999999</v>
      </c>
      <c r="G15">
        <v>34.478552379999996</v>
      </c>
      <c r="K15" s="47"/>
      <c r="L15" s="47"/>
      <c r="M15" s="2" t="s">
        <v>4</v>
      </c>
      <c r="N15" s="9">
        <f t="shared" si="1"/>
        <v>772.57342067204854</v>
      </c>
      <c r="O15" s="9">
        <f t="shared" si="1"/>
        <v>744.21857409684105</v>
      </c>
      <c r="P15" s="9">
        <f t="shared" si="1"/>
        <v>947.43931814318603</v>
      </c>
      <c r="Q15" s="9">
        <f t="shared" si="1"/>
        <v>1078.9212856324959</v>
      </c>
      <c r="X15" s="25"/>
      <c r="Y15" s="9"/>
    </row>
    <row r="16" spans="1:26">
      <c r="A16" s="54"/>
      <c r="B16" s="47"/>
      <c r="C16" s="3" t="s">
        <v>14</v>
      </c>
      <c r="K16" s="47"/>
      <c r="L16" s="47"/>
      <c r="M16" s="3" t="s">
        <v>14</v>
      </c>
      <c r="N16" s="9"/>
      <c r="O16" s="9"/>
      <c r="P16" s="9"/>
      <c r="Q16" s="9"/>
      <c r="R16" s="3"/>
      <c r="S16" s="3"/>
      <c r="X16" s="25"/>
      <c r="Y16" s="9"/>
    </row>
    <row r="17" spans="1:26">
      <c r="A17" s="54"/>
      <c r="B17" s="47"/>
      <c r="C17" s="3" t="s">
        <v>15</v>
      </c>
      <c r="K17" s="47"/>
      <c r="L17" s="47"/>
      <c r="M17" s="3" t="s">
        <v>15</v>
      </c>
      <c r="N17" s="9"/>
      <c r="O17" s="9"/>
      <c r="P17" s="9"/>
      <c r="Q17" s="9"/>
    </row>
    <row r="18" spans="1:26">
      <c r="A18" s="54"/>
      <c r="B18" s="47"/>
      <c r="C18" s="3" t="s">
        <v>16</v>
      </c>
      <c r="K18" s="47"/>
      <c r="L18" s="47"/>
      <c r="M18" s="17" t="s">
        <v>16</v>
      </c>
      <c r="N18" s="9"/>
      <c r="O18" s="9"/>
      <c r="P18" s="9"/>
      <c r="Q18" s="9"/>
      <c r="R18" s="3">
        <f>AVERAGE(N13:Q18)</f>
        <v>1048.1247184724473</v>
      </c>
      <c r="S18" s="3">
        <f>_xlfn.STDEV.S(N13:Q18)</f>
        <v>258.87925333264911</v>
      </c>
      <c r="U18" s="26">
        <f>(R18/($G$5/10))*1000</f>
        <v>28.979315367392569</v>
      </c>
      <c r="V18" s="26">
        <f>(S18/($G$5/10))*1000</f>
        <v>7.1576820889556823</v>
      </c>
    </row>
    <row r="19" spans="1:26">
      <c r="A19" s="54"/>
      <c r="B19" s="47" t="s">
        <v>78</v>
      </c>
      <c r="C19" s="1" t="s">
        <v>2</v>
      </c>
      <c r="D19">
        <v>2.7444483339999999</v>
      </c>
      <c r="E19">
        <v>6.3309786560000001</v>
      </c>
      <c r="F19">
        <v>14.88703995</v>
      </c>
      <c r="G19">
        <v>26.579181200000001</v>
      </c>
      <c r="K19" s="47"/>
      <c r="L19" s="47" t="s">
        <v>78</v>
      </c>
      <c r="M19" s="18" t="s">
        <v>2</v>
      </c>
      <c r="N19" s="9">
        <f>(D19*J$5)/10</f>
        <v>687.04595070850041</v>
      </c>
      <c r="O19" s="9">
        <f>(E19*K$5)/10</f>
        <v>792.44946894065765</v>
      </c>
      <c r="P19" s="9">
        <f>(F19*L$5)/10</f>
        <v>931.70641882478753</v>
      </c>
      <c r="Q19" s="9">
        <f>(G19*M$5)/10</f>
        <v>831.72994142287894</v>
      </c>
      <c r="W19" s="25"/>
    </row>
    <row r="20" spans="1:26">
      <c r="A20" s="54"/>
      <c r="B20" s="47"/>
      <c r="C20" s="1" t="s">
        <v>3</v>
      </c>
      <c r="D20">
        <v>3.1403751299999998</v>
      </c>
      <c r="E20">
        <v>6.8904588369999997</v>
      </c>
      <c r="F20">
        <v>16.911839480000001</v>
      </c>
      <c r="G20">
        <v>30.501128779999998</v>
      </c>
      <c r="K20" s="47"/>
      <c r="L20" s="47"/>
      <c r="M20" s="1" t="s">
        <v>3</v>
      </c>
      <c r="N20" s="9">
        <f t="shared" ref="N20:N21" si="2">(D20*J$5)/10</f>
        <v>786.16237370646047</v>
      </c>
      <c r="O20" s="9">
        <f t="shared" ref="O20:O21" si="3">(E20*K$5)/10</f>
        <v>862.47968013021693</v>
      </c>
      <c r="P20" s="9">
        <f t="shared" ref="P20:P21" si="4">(F20*L$5)/10</f>
        <v>1058.4286366243318</v>
      </c>
      <c r="Q20" s="9">
        <f t="shared" ref="Q20:Q21" si="5">(G20*M$5)/10</f>
        <v>954.45762089620314</v>
      </c>
      <c r="U20" s="27"/>
      <c r="V20" s="27"/>
      <c r="W20" s="25"/>
    </row>
    <row r="21" spans="1:26">
      <c r="A21" s="54"/>
      <c r="B21" s="47"/>
      <c r="C21" s="2" t="s">
        <v>4</v>
      </c>
      <c r="D21">
        <v>2.5394958320000001</v>
      </c>
      <c r="E21">
        <v>5.6861968960000002</v>
      </c>
      <c r="F21">
        <v>14.923603050000001</v>
      </c>
      <c r="G21">
        <v>25.504032479999999</v>
      </c>
      <c r="K21" s="47"/>
      <c r="L21" s="47"/>
      <c r="M21" s="2" t="s">
        <v>4</v>
      </c>
      <c r="N21" s="9">
        <f t="shared" si="2"/>
        <v>635.73808499202539</v>
      </c>
      <c r="O21" s="9">
        <f t="shared" si="3"/>
        <v>711.74204737789842</v>
      </c>
      <c r="P21" s="9">
        <f t="shared" si="4"/>
        <v>933.99472295217276</v>
      </c>
      <c r="Q21" s="9">
        <f t="shared" si="5"/>
        <v>798.08581314151263</v>
      </c>
    </row>
    <row r="22" spans="1:26">
      <c r="A22" s="54"/>
      <c r="B22" s="47"/>
      <c r="C22" s="3" t="s">
        <v>14</v>
      </c>
      <c r="D22">
        <v>1.4232756641080044</v>
      </c>
      <c r="E22">
        <v>3.3750958928918795</v>
      </c>
      <c r="F22">
        <v>6.9205717093659889</v>
      </c>
      <c r="G22">
        <v>14.215513136873692</v>
      </c>
      <c r="K22" s="47"/>
      <c r="L22" s="47"/>
      <c r="M22" s="3" t="s">
        <v>14</v>
      </c>
      <c r="N22" s="9">
        <f>(D22*R$5)/10</f>
        <v>712.6064423607811</v>
      </c>
      <c r="O22" s="9">
        <f t="shared" ref="O22:O24" si="6">(E22*S$5)/10</f>
        <v>844.92243404144062</v>
      </c>
      <c r="P22" s="9">
        <f t="shared" ref="P22:P24" si="7">(F22*T$5)/10</f>
        <v>866.24891250507119</v>
      </c>
      <c r="Q22" s="9">
        <f t="shared" ref="Q22:Q24" si="8">(G22*U$5)/10</f>
        <v>889.67886705464991</v>
      </c>
    </row>
    <row r="23" spans="1:26">
      <c r="A23" s="54"/>
      <c r="B23" s="47"/>
      <c r="C23" s="3" t="s">
        <v>15</v>
      </c>
      <c r="D23">
        <v>1.3266293574886867</v>
      </c>
      <c r="E23">
        <v>2.681116450049938</v>
      </c>
      <c r="F23">
        <v>6.5348151922056656</v>
      </c>
      <c r="G23">
        <v>12.956256238360966</v>
      </c>
      <c r="K23" s="47"/>
      <c r="L23" s="47"/>
      <c r="M23" s="3" t="s">
        <v>15</v>
      </c>
      <c r="N23" s="9">
        <f t="shared" ref="N23:N24" si="9">(D23*R$5)/10</f>
        <v>664.21751640351488</v>
      </c>
      <c r="O23" s="9">
        <f t="shared" si="6"/>
        <v>671.19142946298211</v>
      </c>
      <c r="P23" s="9">
        <f t="shared" si="7"/>
        <v>817.96371620696254</v>
      </c>
      <c r="Q23" s="9">
        <f t="shared" si="8"/>
        <v>810.86818748139444</v>
      </c>
    </row>
    <row r="24" spans="1:26">
      <c r="A24" s="54"/>
      <c r="B24" s="47"/>
      <c r="C24" s="3" t="s">
        <v>16</v>
      </c>
      <c r="D24">
        <v>1.3351624608821326</v>
      </c>
      <c r="E24">
        <v>2.5464947842285786</v>
      </c>
      <c r="F24">
        <v>6.8498963619649187</v>
      </c>
      <c r="G24">
        <v>13.573651054075366</v>
      </c>
      <c r="K24" s="47"/>
      <c r="L24" s="47"/>
      <c r="M24" s="17" t="s">
        <v>16</v>
      </c>
      <c r="N24" s="9">
        <f t="shared" si="9"/>
        <v>668.48987530407339</v>
      </c>
      <c r="O24" s="9">
        <f t="shared" si="6"/>
        <v>637.49020461777138</v>
      </c>
      <c r="P24" s="9">
        <f t="shared" si="7"/>
        <v>857.40246955235375</v>
      </c>
      <c r="Q24" s="9">
        <f t="shared" si="8"/>
        <v>849.50788447167849</v>
      </c>
      <c r="R24" s="3">
        <f>AVERAGE(N19:Q24)</f>
        <v>803.10869579918005</v>
      </c>
      <c r="S24" s="3">
        <f>_xlfn.STDEV.S(N19:Q24)</f>
        <v>111.39649173149094</v>
      </c>
      <c r="U24" s="26">
        <f>(R24/($G$5/10))*1000</f>
        <v>22.204933973677285</v>
      </c>
      <c r="V24" s="26">
        <f>(S24/($G$5/10))*1000</f>
        <v>3.0799713123957551</v>
      </c>
    </row>
    <row r="25" spans="1:26">
      <c r="A25" s="54"/>
      <c r="B25" s="47" t="s">
        <v>79</v>
      </c>
      <c r="C25" s="1" t="s">
        <v>2</v>
      </c>
      <c r="D25">
        <v>3.6065987160000001</v>
      </c>
      <c r="E25">
        <v>8.3369572989999998</v>
      </c>
      <c r="F25">
        <v>20.28819554</v>
      </c>
      <c r="G25">
        <v>36.590216310000002</v>
      </c>
      <c r="K25" s="47"/>
      <c r="L25" s="47" t="s">
        <v>79</v>
      </c>
      <c r="M25" s="1" t="s">
        <v>2</v>
      </c>
      <c r="N25" s="9">
        <f>(D25*J$5)/10</f>
        <v>902.87691444596078</v>
      </c>
      <c r="O25" s="9">
        <f>(E25*K$5)/10</f>
        <v>1043.5380915259066</v>
      </c>
      <c r="P25" s="9">
        <f>(F25*L$5)/10</f>
        <v>1269.738112779796</v>
      </c>
      <c r="Q25" s="9">
        <f>(G25*M$5)/10</f>
        <v>1145.0006017554363</v>
      </c>
    </row>
    <row r="26" spans="1:26">
      <c r="A26" s="54"/>
      <c r="B26" s="47"/>
      <c r="C26" s="1" t="s">
        <v>3</v>
      </c>
      <c r="D26">
        <v>4.4654928460000001</v>
      </c>
      <c r="E26">
        <v>9.6918054839999996</v>
      </c>
      <c r="F26">
        <v>22.23015135</v>
      </c>
      <c r="G26">
        <v>41.355676010000003</v>
      </c>
      <c r="K26" s="47"/>
      <c r="L26" s="47"/>
      <c r="M26" s="1" t="s">
        <v>3</v>
      </c>
      <c r="N26" s="9">
        <f t="shared" ref="N26:N27" si="10">(D26*J$5)/10</f>
        <v>1117.8927071622102</v>
      </c>
      <c r="O26" s="9">
        <f t="shared" ref="O26:O27" si="11">(E26*K$5)/10</f>
        <v>1213.1246251467305</v>
      </c>
      <c r="P26" s="9">
        <f t="shared" ref="P26:P27" si="12">(F26*L$5)/10</f>
        <v>1391.2755506672443</v>
      </c>
      <c r="Q26" s="9">
        <f t="shared" ref="Q26:Q27" si="13">(G26*M$5)/10</f>
        <v>1294.1239132415737</v>
      </c>
    </row>
    <row r="27" spans="1:26">
      <c r="A27" s="54"/>
      <c r="B27" s="47"/>
      <c r="C27" s="2" t="s">
        <v>4</v>
      </c>
      <c r="D27">
        <v>3.5632898270000002</v>
      </c>
      <c r="E27">
        <v>8.1186083290000006</v>
      </c>
      <c r="F27">
        <v>20.026183629999998</v>
      </c>
      <c r="G27">
        <v>33.183864669999998</v>
      </c>
      <c r="K27" s="47"/>
      <c r="L27" s="47"/>
      <c r="M27" s="2" t="s">
        <v>4</v>
      </c>
      <c r="N27" s="9">
        <f t="shared" si="10"/>
        <v>892.03495526294114</v>
      </c>
      <c r="O27" s="9">
        <f t="shared" si="11"/>
        <v>1016.2073209259686</v>
      </c>
      <c r="P27" s="9">
        <f t="shared" si="12"/>
        <v>1253.3400793778942</v>
      </c>
      <c r="Q27" s="9">
        <f t="shared" si="13"/>
        <v>1038.4072259593854</v>
      </c>
    </row>
    <row r="28" spans="1:26">
      <c r="A28" s="54"/>
      <c r="B28" s="47"/>
      <c r="C28" s="3" t="s">
        <v>14</v>
      </c>
      <c r="D28">
        <v>1.6970480198006443</v>
      </c>
      <c r="E28">
        <v>3.5561906194244717</v>
      </c>
      <c r="F28" t="e">
        <v>#DIV/0!</v>
      </c>
      <c r="G28">
        <v>16.337978917269304</v>
      </c>
      <c r="K28" s="47"/>
      <c r="L28" s="47"/>
      <c r="M28" s="3" t="s">
        <v>14</v>
      </c>
      <c r="N28" s="9">
        <f>(D28*R$5)/10</f>
        <v>849.67893599407216</v>
      </c>
      <c r="O28" s="9">
        <f t="shared" ref="O28" si="14">(E28*S$5)/10</f>
        <v>890.2577376860678</v>
      </c>
      <c r="P28" s="9"/>
      <c r="Q28" s="9">
        <f t="shared" ref="Q28" si="15">(G28*U$5)/10</f>
        <v>1022.5135338502174</v>
      </c>
    </row>
    <row r="29" spans="1:26">
      <c r="A29" s="54"/>
      <c r="B29" s="47"/>
      <c r="C29" s="3" t="s">
        <v>15</v>
      </c>
      <c r="D29">
        <v>1.6815287858574042</v>
      </c>
      <c r="E29" t="e">
        <v>#DIV/0!</v>
      </c>
      <c r="F29">
        <v>8.6741278399326696</v>
      </c>
      <c r="G29" t="e">
        <v>#DIV/0!</v>
      </c>
      <c r="K29" s="47"/>
      <c r="L29" s="47"/>
      <c r="M29" s="3" t="s">
        <v>15</v>
      </c>
      <c r="N29" s="9">
        <f t="shared" ref="N29:N30" si="16">(D29*R$5)/10</f>
        <v>841.90875740720787</v>
      </c>
      <c r="O29" s="9"/>
      <c r="P29" s="9">
        <f t="shared" ref="P29:P30" si="17">(F29*T$5)/10</f>
        <v>1085.741774498571</v>
      </c>
      <c r="Q29" s="9"/>
    </row>
    <row r="30" spans="1:26" ht="14.65" thickBot="1">
      <c r="A30" s="54"/>
      <c r="B30" s="47"/>
      <c r="C30" s="3" t="s">
        <v>16</v>
      </c>
      <c r="D30">
        <v>1.685794877369271</v>
      </c>
      <c r="E30">
        <v>23824.277594044175</v>
      </c>
      <c r="F30">
        <v>8.1323888977674592</v>
      </c>
      <c r="G30" t="e">
        <v>#DIV/0!</v>
      </c>
      <c r="K30" s="48"/>
      <c r="L30" s="47"/>
      <c r="M30" s="10" t="s">
        <v>16</v>
      </c>
      <c r="N30" s="9">
        <f t="shared" si="16"/>
        <v>844.0447064518803</v>
      </c>
      <c r="O30" s="9"/>
      <c r="P30" s="9">
        <f t="shared" si="17"/>
        <v>1017.9322366135493</v>
      </c>
      <c r="Q30" s="9"/>
      <c r="R30" s="3">
        <f>AVERAGE(N25:Q30)</f>
        <v>1059.4546200396114</v>
      </c>
      <c r="S30" s="3">
        <f>_xlfn.STDEV.S(N25:Q30)</f>
        <v>167.76082899643961</v>
      </c>
      <c r="T30" s="20">
        <f>MEDIAN(N13:Q30)</f>
        <v>891.14634647450453</v>
      </c>
      <c r="U30" s="26">
        <f>(R30/($G$5/10))*1000</f>
        <v>29.29257273534672</v>
      </c>
      <c r="V30" s="26">
        <f>(S30/($G$5/10))*1000</f>
        <v>4.6383735485872322</v>
      </c>
      <c r="W30" s="26">
        <f>(T30/($G$5/10))*1000</f>
        <v>24.639063040724601</v>
      </c>
      <c r="X30" s="29">
        <f>(W30*10^-18)*(6.02214*10^23)</f>
        <v>14837988.710006926</v>
      </c>
      <c r="Y30" s="30">
        <f>T30*K12/10000000</f>
        <v>1.4509475495492052</v>
      </c>
      <c r="Z30">
        <f>W30/135*1000</f>
        <v>182.51157807944148</v>
      </c>
    </row>
    <row r="31" spans="1:26">
      <c r="A31" s="54" t="s">
        <v>9</v>
      </c>
      <c r="B31" s="47" t="s">
        <v>77</v>
      </c>
      <c r="C31" s="1" t="s">
        <v>2</v>
      </c>
      <c r="D31">
        <v>3.216161171</v>
      </c>
      <c r="E31">
        <v>5.0522204830000002</v>
      </c>
      <c r="F31">
        <v>11.221735669999999</v>
      </c>
      <c r="G31">
        <v>18.20408158</v>
      </c>
      <c r="K31" s="46" t="s">
        <v>9</v>
      </c>
      <c r="L31" s="47" t="s">
        <v>77</v>
      </c>
      <c r="M31" s="12" t="s">
        <v>2</v>
      </c>
      <c r="N31" s="9">
        <f>(D31*J$5)/10</f>
        <v>805.13467205298798</v>
      </c>
      <c r="O31" s="9">
        <f>(E31*K$5)/10</f>
        <v>632.38713258496614</v>
      </c>
      <c r="P31" s="9">
        <f>(F31*L$5)/10</f>
        <v>702.31309845407372</v>
      </c>
      <c r="Q31" s="9">
        <f>(G31*M$5)/10</f>
        <v>569.65184865027788</v>
      </c>
    </row>
    <row r="32" spans="1:26">
      <c r="A32" s="54"/>
      <c r="B32" s="47"/>
      <c r="C32" s="1" t="s">
        <v>3</v>
      </c>
      <c r="D32">
        <v>2.0286777979999999</v>
      </c>
      <c r="E32">
        <v>4.883307769</v>
      </c>
      <c r="F32">
        <v>13.245877910000001</v>
      </c>
      <c r="G32">
        <v>14.32876611</v>
      </c>
      <c r="K32" s="47"/>
      <c r="L32" s="47"/>
      <c r="M32" s="1" t="s">
        <v>3</v>
      </c>
      <c r="N32" s="9">
        <f t="shared" ref="N32" si="18">(D32*J$5)/10</f>
        <v>507.8597578758928</v>
      </c>
      <c r="O32" s="9">
        <f t="shared" ref="O32:O33" si="19">(E32*K$5)/10</f>
        <v>611.24430494649846</v>
      </c>
      <c r="P32" s="9">
        <f t="shared" ref="P32:P33" si="20">(F32*L$5)/10</f>
        <v>828.99417971377602</v>
      </c>
      <c r="Q32" s="9">
        <f t="shared" ref="Q32:Q33" si="21">(G32*M$5)/10</f>
        <v>448.38340608221722</v>
      </c>
    </row>
    <row r="33" spans="1:25">
      <c r="A33" s="54"/>
      <c r="B33" s="47"/>
      <c r="C33" s="2" t="s">
        <v>4</v>
      </c>
      <c r="E33">
        <v>4.6601928600000004</v>
      </c>
      <c r="F33">
        <v>15.999711599999999</v>
      </c>
      <c r="G33">
        <v>28.968033909999999</v>
      </c>
      <c r="K33" s="47"/>
      <c r="L33" s="47"/>
      <c r="M33" s="2" t="s">
        <v>4</v>
      </c>
      <c r="N33" s="9"/>
      <c r="O33" s="9">
        <f t="shared" si="19"/>
        <v>583.31698110656919</v>
      </c>
      <c r="P33" s="9">
        <f t="shared" si="20"/>
        <v>1001.3430505414484</v>
      </c>
      <c r="Q33" s="9">
        <f t="shared" si="21"/>
        <v>906.48319697298552</v>
      </c>
    </row>
    <row r="34" spans="1:25">
      <c r="A34" s="54"/>
      <c r="B34" s="47"/>
      <c r="C34" s="3" t="s">
        <v>14</v>
      </c>
      <c r="K34" s="47"/>
      <c r="L34" s="47"/>
      <c r="M34" s="3" t="s">
        <v>14</v>
      </c>
      <c r="N34" s="9"/>
      <c r="O34" s="9"/>
      <c r="P34" s="9"/>
      <c r="Q34" s="9"/>
      <c r="R34" s="3"/>
      <c r="S34" s="3"/>
    </row>
    <row r="35" spans="1:25">
      <c r="A35" s="54"/>
      <c r="B35" s="47"/>
      <c r="C35" s="3" t="s">
        <v>15</v>
      </c>
      <c r="K35" s="47"/>
      <c r="L35" s="47"/>
      <c r="M35" s="3" t="s">
        <v>15</v>
      </c>
      <c r="N35" s="9"/>
      <c r="O35" s="9"/>
      <c r="P35" s="9"/>
      <c r="Q35" s="9"/>
    </row>
    <row r="36" spans="1:25">
      <c r="A36" s="54"/>
      <c r="B36" s="47"/>
      <c r="C36" s="3" t="s">
        <v>16</v>
      </c>
      <c r="K36" s="47"/>
      <c r="L36" s="47"/>
      <c r="M36" s="3" t="s">
        <v>16</v>
      </c>
      <c r="N36" s="9"/>
      <c r="O36" s="9"/>
      <c r="P36" s="9"/>
      <c r="Q36" s="9"/>
      <c r="R36" s="3">
        <f>AVERAGE(N31:Q36)</f>
        <v>690.64651172560855</v>
      </c>
      <c r="S36" s="3">
        <f>_xlfn.STDEV.S(N31:Q36)</f>
        <v>174.2016507795725</v>
      </c>
      <c r="U36" s="26">
        <f>(R36/($G$6/10))*1000</f>
        <v>17.840554795559687</v>
      </c>
      <c r="V36" s="26">
        <f>(S36/($G$6/10))*1000</f>
        <v>4.4999200653961395</v>
      </c>
    </row>
    <row r="37" spans="1:25">
      <c r="A37" s="54"/>
      <c r="B37" s="47" t="s">
        <v>78</v>
      </c>
      <c r="C37" s="1" t="s">
        <v>2</v>
      </c>
      <c r="D37">
        <v>2.5114844619999999</v>
      </c>
      <c r="E37">
        <v>5.346149574</v>
      </c>
      <c r="F37">
        <v>13.9915213</v>
      </c>
      <c r="G37">
        <v>26.6887428</v>
      </c>
      <c r="K37" s="47"/>
      <c r="L37" s="47" t="s">
        <v>78</v>
      </c>
      <c r="M37" s="1" t="s">
        <v>2</v>
      </c>
      <c r="N37" s="9">
        <f>(D37*J$5)/10</f>
        <v>628.72571092257147</v>
      </c>
      <c r="O37" s="9">
        <f>(E37*K$5)/10</f>
        <v>669.17827732345188</v>
      </c>
      <c r="P37" s="9">
        <f>(F37*L$5)/10</f>
        <v>875.66032254341712</v>
      </c>
      <c r="Q37" s="9">
        <f>(G37*M$5)/10</f>
        <v>835.15840155731678</v>
      </c>
      <c r="W37" s="25"/>
    </row>
    <row r="38" spans="1:25">
      <c r="A38" s="54"/>
      <c r="B38" s="47"/>
      <c r="C38" s="1" t="s">
        <v>3</v>
      </c>
      <c r="D38">
        <v>2.022005101</v>
      </c>
      <c r="E38">
        <v>5.0452215569999996</v>
      </c>
      <c r="F38">
        <v>14.322629579999999</v>
      </c>
      <c r="G38">
        <v>23.47660651</v>
      </c>
      <c r="K38" s="47"/>
      <c r="L38" s="47"/>
      <c r="M38" s="1" t="s">
        <v>3</v>
      </c>
      <c r="N38" s="9">
        <f t="shared" ref="N38:N39" si="22">(D38*J$5)/10</f>
        <v>506.18931307379552</v>
      </c>
      <c r="O38" s="9">
        <f t="shared" ref="O38:O39" si="23">(E38*K$5)/10</f>
        <v>631.51107605512789</v>
      </c>
      <c r="P38" s="9">
        <f t="shared" ref="P38:P39" si="24">(F38*L$5)/10</f>
        <v>896.38275701246914</v>
      </c>
      <c r="Q38" s="9">
        <f t="shared" ref="Q38:Q39" si="25">(G38*M$5)/10</f>
        <v>734.64251627775059</v>
      </c>
      <c r="U38" s="27"/>
      <c r="V38" s="27"/>
      <c r="W38" s="25"/>
    </row>
    <row r="39" spans="1:25">
      <c r="A39" s="54"/>
      <c r="B39" s="47"/>
      <c r="C39" s="2" t="s">
        <v>4</v>
      </c>
      <c r="D39">
        <v>2.4640676030000002</v>
      </c>
      <c r="E39">
        <v>4.9628377300000004</v>
      </c>
      <c r="F39">
        <v>12.66652955</v>
      </c>
      <c r="G39">
        <v>20.850083470000001</v>
      </c>
      <c r="K39" s="47"/>
      <c r="L39" s="47"/>
      <c r="M39" s="2" t="s">
        <v>4</v>
      </c>
      <c r="N39" s="9">
        <f t="shared" si="22"/>
        <v>616.85536139998294</v>
      </c>
      <c r="O39" s="9">
        <f t="shared" si="23"/>
        <v>621.19908110098663</v>
      </c>
      <c r="P39" s="9">
        <f t="shared" si="24"/>
        <v>792.73562277025053</v>
      </c>
      <c r="Q39" s="9">
        <f t="shared" si="25"/>
        <v>652.45195375564231</v>
      </c>
    </row>
    <row r="40" spans="1:25">
      <c r="A40" s="54"/>
      <c r="B40" s="47"/>
      <c r="C40" s="3" t="s">
        <v>14</v>
      </c>
      <c r="D40">
        <v>1.311088192018514</v>
      </c>
      <c r="E40">
        <v>2.3983035282968088</v>
      </c>
      <c r="F40">
        <v>5.8965905784937345</v>
      </c>
      <c r="G40">
        <v>11.726445555798675</v>
      </c>
      <c r="K40" s="47"/>
      <c r="L40" s="47"/>
      <c r="M40" s="3" t="s">
        <v>14</v>
      </c>
      <c r="N40" s="9">
        <f>(D40*R$5)/10</f>
        <v>656.43635712768287</v>
      </c>
      <c r="O40" s="9">
        <f t="shared" ref="O40:O42" si="26">(E40*S$5)/10</f>
        <v>600.3919648524278</v>
      </c>
      <c r="P40" s="9">
        <f t="shared" ref="P40:P42" si="27">(F40*T$5)/10</f>
        <v>738.07705354675022</v>
      </c>
      <c r="Q40" s="9">
        <f t="shared" ref="Q40:Q42" si="28">(G40*U$5)/10</f>
        <v>733.90040135796301</v>
      </c>
    </row>
    <row r="41" spans="1:25">
      <c r="A41" s="54"/>
      <c r="B41" s="47"/>
      <c r="C41" s="3" t="s">
        <v>15</v>
      </c>
      <c r="D41">
        <v>1.1419473833259919</v>
      </c>
      <c r="E41">
        <v>2.3771126866020658</v>
      </c>
      <c r="F41">
        <v>5.9817816030037783</v>
      </c>
      <c r="G41">
        <v>13.161852635953506</v>
      </c>
      <c r="K41" s="47"/>
      <c r="L41" s="47"/>
      <c r="M41" s="3" t="s">
        <v>15</v>
      </c>
      <c r="N41" s="9">
        <f t="shared" ref="N41:N42" si="29">(D41*R$5)/10</f>
        <v>571.7508439976998</v>
      </c>
      <c r="O41" s="9">
        <f t="shared" si="26"/>
        <v>595.08704371468571</v>
      </c>
      <c r="P41" s="9">
        <f t="shared" si="27"/>
        <v>748.74042579923992</v>
      </c>
      <c r="Q41" s="9">
        <f t="shared" si="28"/>
        <v>823.73545216044329</v>
      </c>
    </row>
    <row r="42" spans="1:25">
      <c r="A42" s="54"/>
      <c r="B42" s="47"/>
      <c r="C42" s="3" t="s">
        <v>16</v>
      </c>
      <c r="D42">
        <v>1.2899744354706935</v>
      </c>
      <c r="E42">
        <v>2.6186282760314965</v>
      </c>
      <c r="F42">
        <v>6.7741304158545814</v>
      </c>
      <c r="G42">
        <v>13.238202059004182</v>
      </c>
      <c r="K42" s="47"/>
      <c r="L42" s="47"/>
      <c r="M42" s="3" t="s">
        <v>16</v>
      </c>
      <c r="N42" s="9">
        <f t="shared" si="29"/>
        <v>645.86510988595921</v>
      </c>
      <c r="O42" s="9">
        <f t="shared" si="26"/>
        <v>655.54812279378154</v>
      </c>
      <c r="P42" s="9">
        <f t="shared" si="27"/>
        <v>847.9188356591925</v>
      </c>
      <c r="Q42" s="9">
        <f t="shared" si="28"/>
        <v>828.5137860514518</v>
      </c>
      <c r="R42" s="3">
        <f>AVERAGE(N37:Q42)</f>
        <v>704.44399128083512</v>
      </c>
      <c r="S42" s="3">
        <f>_xlfn.STDEV.S(N37:Q42)</f>
        <v>107.04427156036753</v>
      </c>
      <c r="U42" s="26">
        <f>(R42/($G$6/10))*1000</f>
        <v>18.196966774577152</v>
      </c>
      <c r="V42" s="26">
        <f>(S42/($G$6/10))*1000</f>
        <v>2.7651326111124077</v>
      </c>
    </row>
    <row r="43" spans="1:25">
      <c r="A43" s="54"/>
      <c r="B43" s="47" t="s">
        <v>79</v>
      </c>
      <c r="C43" s="1" t="s">
        <v>2</v>
      </c>
      <c r="D43">
        <v>3.222112267</v>
      </c>
      <c r="E43">
        <v>7.0143441299999996</v>
      </c>
      <c r="F43">
        <v>17.402318180000002</v>
      </c>
      <c r="G43">
        <v>33.537371159999999</v>
      </c>
      <c r="K43" s="47"/>
      <c r="L43" s="47" t="s">
        <v>79</v>
      </c>
      <c r="M43" s="1" t="s">
        <v>2</v>
      </c>
      <c r="N43" s="9">
        <f>(D43*J$5)/10</f>
        <v>806.62447106229138</v>
      </c>
      <c r="O43" s="9">
        <f>(E43*K$5)/10</f>
        <v>877.98641929042037</v>
      </c>
      <c r="P43" s="9">
        <f>(F43*L$5)/10</f>
        <v>1089.12527978655</v>
      </c>
      <c r="Q43" s="9">
        <f>(G43*M$5)/10</f>
        <v>1049.4693399503274</v>
      </c>
    </row>
    <row r="44" spans="1:25">
      <c r="A44" s="54"/>
      <c r="B44" s="47"/>
      <c r="C44" s="1" t="s">
        <v>3</v>
      </c>
      <c r="D44">
        <v>2.55027575</v>
      </c>
      <c r="E44">
        <v>6.2642169069999998</v>
      </c>
      <c r="F44">
        <v>18.521280860000001</v>
      </c>
      <c r="G44">
        <v>28.044029779999999</v>
      </c>
      <c r="K44" s="47"/>
      <c r="L44" s="47"/>
      <c r="M44" s="1" t="s">
        <v>3</v>
      </c>
      <c r="N44" s="9">
        <f t="shared" ref="N44:N45" si="30">(D44*J$5)/10</f>
        <v>638.43673262882578</v>
      </c>
      <c r="O44" s="9">
        <f t="shared" ref="O44:O45" si="31">(E44*K$5)/10</f>
        <v>784.09289163795881</v>
      </c>
      <c r="P44" s="9">
        <f t="shared" ref="P44:P45" si="32">(F44*L$5)/10</f>
        <v>1159.1556360482987</v>
      </c>
      <c r="Q44" s="9">
        <f t="shared" ref="Q44:Q45" si="33">(G44*M$5)/10</f>
        <v>877.56876597014491</v>
      </c>
    </row>
    <row r="45" spans="1:25">
      <c r="A45" s="54"/>
      <c r="B45" s="47"/>
      <c r="C45" s="2" t="s">
        <v>4</v>
      </c>
      <c r="D45">
        <v>3.1296716469999999</v>
      </c>
      <c r="E45">
        <v>6.2804507799999998</v>
      </c>
      <c r="F45">
        <v>15.455098359999999</v>
      </c>
      <c r="G45">
        <v>25.811720510000001</v>
      </c>
      <c r="K45" s="47"/>
      <c r="L45" s="47"/>
      <c r="M45" s="2" t="s">
        <v>4</v>
      </c>
      <c r="N45" s="9">
        <f t="shared" si="30"/>
        <v>783.48286082858124</v>
      </c>
      <c r="O45" s="9">
        <f t="shared" si="31"/>
        <v>786.12488775367922</v>
      </c>
      <c r="P45" s="9">
        <f t="shared" si="32"/>
        <v>967.25839347132592</v>
      </c>
      <c r="Q45" s="9">
        <f t="shared" si="33"/>
        <v>807.71415139778742</v>
      </c>
    </row>
    <row r="46" spans="1:25">
      <c r="A46" s="54"/>
      <c r="B46" s="47"/>
      <c r="C46" s="3" t="s">
        <v>14</v>
      </c>
      <c r="D46" t="e">
        <v>#DIV/0!</v>
      </c>
      <c r="E46" t="e">
        <v>#DIV/0!</v>
      </c>
      <c r="F46">
        <v>7.7655835846770804</v>
      </c>
      <c r="G46" t="e">
        <v>#DIV/0!</v>
      </c>
      <c r="K46" s="47"/>
      <c r="L46" s="47"/>
      <c r="M46" s="3" t="s">
        <v>14</v>
      </c>
      <c r="N46" s="9"/>
      <c r="O46" s="9"/>
      <c r="P46" s="9">
        <f t="shared" ref="P46:P47" si="34">(F46*T$5)/10</f>
        <v>972.01916513484468</v>
      </c>
      <c r="Q46" s="9"/>
    </row>
    <row r="47" spans="1:25">
      <c r="A47" s="54"/>
      <c r="B47" s="47"/>
      <c r="C47" s="3" t="s">
        <v>15</v>
      </c>
      <c r="D47" t="e">
        <v>#DIV/0!</v>
      </c>
      <c r="E47" t="e">
        <v>#DIV/0!</v>
      </c>
      <c r="F47">
        <v>7.8152120649127248</v>
      </c>
      <c r="G47">
        <v>17.151430066550066</v>
      </c>
      <c r="K47" s="47"/>
      <c r="L47" s="47"/>
      <c r="M47" s="3" t="s">
        <v>15</v>
      </c>
      <c r="N47" s="9"/>
      <c r="O47" s="9"/>
      <c r="P47" s="9">
        <f t="shared" si="34"/>
        <v>978.23116883032321</v>
      </c>
      <c r="Q47" s="9">
        <f t="shared" ref="Q47:Q48" si="35">(G47*U$5)/10</f>
        <v>1073.4234299565476</v>
      </c>
    </row>
    <row r="48" spans="1:25" ht="14.65" thickBot="1">
      <c r="A48" s="54"/>
      <c r="B48" s="47"/>
      <c r="C48" s="3" t="s">
        <v>16</v>
      </c>
      <c r="D48">
        <v>1.7485579279367338</v>
      </c>
      <c r="E48">
        <v>3.0820693069942489</v>
      </c>
      <c r="F48" t="e">
        <v>#DIV/0!</v>
      </c>
      <c r="G48">
        <v>16.375172449756622</v>
      </c>
      <c r="K48" s="48"/>
      <c r="L48" s="47"/>
      <c r="M48" s="10" t="s">
        <v>16</v>
      </c>
      <c r="N48" s="9">
        <f t="shared" ref="N48" si="36">(D48*R$5)/10</f>
        <v>875.46894513203767</v>
      </c>
      <c r="O48" s="9">
        <f t="shared" ref="O48" si="37">(E48*S$5)/10</f>
        <v>771.56607794000217</v>
      </c>
      <c r="P48" s="9"/>
      <c r="Q48" s="9">
        <f t="shared" si="35"/>
        <v>1024.8412936381667</v>
      </c>
      <c r="R48" s="3">
        <f>AVERAGE(N43:Q48)</f>
        <v>906.81055058100628</v>
      </c>
      <c r="S48" s="3">
        <f>_xlfn.STDEV.S(N43:Q48)</f>
        <v>139.25048353017124</v>
      </c>
      <c r="T48" s="20">
        <f>MEDIAN(N31:Q48)</f>
        <v>783.48286082858124</v>
      </c>
      <c r="U48" s="26">
        <f>(R48/($G$6/10))*1000</f>
        <v>23.424433544753143</v>
      </c>
      <c r="V48" s="26">
        <f>(S48/($G$6/10))*1000</f>
        <v>3.5970729447703449</v>
      </c>
      <c r="W48" s="26">
        <f>(T48/($G$6/10))*1000</f>
        <v>20.238673000852692</v>
      </c>
      <c r="X48" s="29">
        <f>(W48*10^-18)*(6.02214*10^23)</f>
        <v>12188012.222535504</v>
      </c>
      <c r="Y48" s="30">
        <f>T48*K12/10000000</f>
        <v>1.2756519078267401</v>
      </c>
    </row>
    <row r="49" spans="1:23">
      <c r="A49" s="54" t="s">
        <v>10</v>
      </c>
      <c r="B49" s="47" t="s">
        <v>77</v>
      </c>
      <c r="C49" s="1" t="s">
        <v>2</v>
      </c>
      <c r="D49">
        <v>2.5762290509999999</v>
      </c>
      <c r="E49">
        <v>6.4548652310000003</v>
      </c>
      <c r="F49">
        <v>12.510372419999999</v>
      </c>
      <c r="G49" s="21"/>
      <c r="K49" s="46" t="s">
        <v>10</v>
      </c>
      <c r="L49" s="47" t="s">
        <v>77</v>
      </c>
      <c r="M49" s="12" t="s">
        <v>2</v>
      </c>
      <c r="N49" s="9">
        <f>(D49*J$5)/10</f>
        <v>644.93388913881188</v>
      </c>
      <c r="O49" s="9">
        <f>(E49*K$5)/10</f>
        <v>807.9563685689775</v>
      </c>
      <c r="P49" s="9">
        <f>(F49*L$5)/10</f>
        <v>782.96251805266297</v>
      </c>
      <c r="Q49" s="9"/>
    </row>
    <row r="50" spans="1:23">
      <c r="A50" s="54"/>
      <c r="B50" s="47"/>
      <c r="C50" s="1" t="s">
        <v>3</v>
      </c>
      <c r="E50">
        <v>6.1576075760000002</v>
      </c>
      <c r="F50">
        <v>15.35548462</v>
      </c>
      <c r="G50">
        <v>34.428479459999998</v>
      </c>
      <c r="K50" s="47"/>
      <c r="L50" s="47"/>
      <c r="M50" s="1" t="s">
        <v>3</v>
      </c>
      <c r="N50" s="9"/>
      <c r="O50" s="9">
        <f t="shared" ref="O50:O51" si="38">(E50*K$5)/10</f>
        <v>770.74858701690277</v>
      </c>
      <c r="P50" s="9">
        <f t="shared" ref="P50:P51" si="39">(F50*L$5)/10</f>
        <v>961.02406070451275</v>
      </c>
      <c r="Q50" s="9">
        <f t="shared" ref="Q50" si="40">(G50*M$5)/10</f>
        <v>1077.3543770620215</v>
      </c>
    </row>
    <row r="51" spans="1:23">
      <c r="A51" s="54"/>
      <c r="B51" s="47"/>
      <c r="C51" s="2" t="s">
        <v>4</v>
      </c>
      <c r="D51">
        <v>3.0774634000000001</v>
      </c>
      <c r="E51">
        <v>5.174507127</v>
      </c>
      <c r="F51">
        <v>18.451557149999999</v>
      </c>
      <c r="G51" s="21"/>
      <c r="K51" s="47"/>
      <c r="L51" s="47"/>
      <c r="M51" s="2" t="s">
        <v>4</v>
      </c>
      <c r="N51" s="9">
        <f t="shared" ref="N51" si="41">(D51*J$5)/10</f>
        <v>770.41303391635086</v>
      </c>
      <c r="O51" s="9">
        <f t="shared" si="38"/>
        <v>647.69376863001037</v>
      </c>
      <c r="P51" s="9">
        <f t="shared" si="39"/>
        <v>1154.7919728641155</v>
      </c>
      <c r="Q51" s="9"/>
    </row>
    <row r="52" spans="1:23">
      <c r="A52" s="54"/>
      <c r="B52" s="47"/>
      <c r="C52" s="3" t="s">
        <v>14</v>
      </c>
      <c r="K52" s="47"/>
      <c r="L52" s="47"/>
      <c r="M52" s="3" t="s">
        <v>14</v>
      </c>
      <c r="N52" s="9"/>
      <c r="O52" s="9"/>
      <c r="P52" s="9"/>
      <c r="Q52" s="9"/>
      <c r="R52" s="3"/>
      <c r="S52" s="3"/>
    </row>
    <row r="53" spans="1:23">
      <c r="A53" s="54"/>
      <c r="B53" s="47"/>
      <c r="C53" s="3" t="s">
        <v>15</v>
      </c>
      <c r="K53" s="47"/>
      <c r="L53" s="47"/>
      <c r="M53" s="3" t="s">
        <v>15</v>
      </c>
      <c r="N53" s="9"/>
      <c r="O53" s="9"/>
      <c r="P53" s="9"/>
      <c r="Q53" s="9"/>
    </row>
    <row r="54" spans="1:23">
      <c r="A54" s="54"/>
      <c r="B54" s="47"/>
      <c r="C54" s="3" t="s">
        <v>16</v>
      </c>
      <c r="K54" s="47"/>
      <c r="L54" s="47"/>
      <c r="M54" s="3" t="s">
        <v>16</v>
      </c>
      <c r="N54" s="9"/>
      <c r="O54" s="9"/>
      <c r="P54" s="9"/>
      <c r="Q54" s="9"/>
      <c r="R54" s="3">
        <f>AVERAGE(N49:Q54)</f>
        <v>846.43095288381858</v>
      </c>
      <c r="S54" s="3">
        <f>_xlfn.STDEV.S(N49:Q54)</f>
        <v>179.81113087971821</v>
      </c>
      <c r="U54" s="26">
        <f>(R54/($G$7/10))*1000</f>
        <v>22.619449624768404</v>
      </c>
      <c r="V54" s="26">
        <f>(S54/($G$7/10))*1000</f>
        <v>4.8051513275232196</v>
      </c>
    </row>
    <row r="55" spans="1:23">
      <c r="A55" s="54"/>
      <c r="B55" s="47" t="s">
        <v>78</v>
      </c>
      <c r="C55" s="1" t="s">
        <v>2</v>
      </c>
      <c r="D55">
        <v>2.6928818319999999</v>
      </c>
      <c r="E55">
        <v>5.6136227070000002</v>
      </c>
      <c r="F55">
        <v>11.506599550000001</v>
      </c>
      <c r="G55">
        <v>26.178293960000001</v>
      </c>
      <c r="K55" s="47"/>
      <c r="L55" s="47" t="s">
        <v>78</v>
      </c>
      <c r="M55" s="1" t="s">
        <v>2</v>
      </c>
      <c r="N55" s="9">
        <f>(D55*J$5)/10</f>
        <v>674.13677841606193</v>
      </c>
      <c r="O55" s="9">
        <f>(E55*K$5)/10</f>
        <v>702.65792616113458</v>
      </c>
      <c r="P55" s="9">
        <f>(F55*L$5)/10</f>
        <v>720.14132396960576</v>
      </c>
      <c r="Q55" s="9">
        <f>(G55*M$5)/10</f>
        <v>819.18516368373707</v>
      </c>
      <c r="W55" s="25"/>
    </row>
    <row r="56" spans="1:23">
      <c r="A56" s="54"/>
      <c r="B56" s="47"/>
      <c r="C56" s="1" t="s">
        <v>3</v>
      </c>
      <c r="D56">
        <v>2.3594802100000001</v>
      </c>
      <c r="E56">
        <v>5.6617426240000004</v>
      </c>
      <c r="F56">
        <v>11.69273357</v>
      </c>
      <c r="G56">
        <v>23.340262289999998</v>
      </c>
      <c r="K56" s="47"/>
      <c r="L56" s="47"/>
      <c r="M56" s="1" t="s">
        <v>3</v>
      </c>
      <c r="N56" s="9">
        <f t="shared" ref="N56:N57" si="42">(D56*J$5)/10</f>
        <v>590.67292467286165</v>
      </c>
      <c r="O56" s="9">
        <f t="shared" ref="O56:O57" si="43">(E56*K$5)/10</f>
        <v>708.68110278896597</v>
      </c>
      <c r="P56" s="9">
        <f t="shared" ref="P56:P57" si="44">(F56*L$5)/10</f>
        <v>731.79053440889527</v>
      </c>
      <c r="Q56" s="9">
        <f t="shared" ref="Q56:Q57" si="45">(G56*M$5)/10</f>
        <v>730.37596008624712</v>
      </c>
      <c r="U56" s="27"/>
      <c r="V56" s="27"/>
      <c r="W56" s="25"/>
    </row>
    <row r="57" spans="1:23">
      <c r="A57" s="54"/>
      <c r="B57" s="47"/>
      <c r="C57" s="2" t="s">
        <v>4</v>
      </c>
      <c r="D57">
        <v>2.5658680519999999</v>
      </c>
      <c r="E57">
        <v>5.6374351420000002</v>
      </c>
      <c r="F57">
        <v>15.81490065</v>
      </c>
      <c r="G57">
        <v>27.250676609999999</v>
      </c>
      <c r="K57" s="47"/>
      <c r="L57" s="47"/>
      <c r="M57" s="2" t="s">
        <v>4</v>
      </c>
      <c r="N57" s="9">
        <f t="shared" si="42"/>
        <v>642.34011379968217</v>
      </c>
      <c r="O57" s="9">
        <f t="shared" si="43"/>
        <v>705.63853192451847</v>
      </c>
      <c r="P57" s="9">
        <f t="shared" si="44"/>
        <v>989.77664452907607</v>
      </c>
      <c r="Q57" s="9">
        <f t="shared" si="45"/>
        <v>852.74273462453834</v>
      </c>
    </row>
    <row r="58" spans="1:23">
      <c r="A58" s="54"/>
      <c r="B58" s="47"/>
      <c r="C58" s="3" t="s">
        <v>14</v>
      </c>
      <c r="D58">
        <v>1.4033686827256218</v>
      </c>
      <c r="F58">
        <v>6.1325103480410101</v>
      </c>
      <c r="G58">
        <v>13.074895471093166</v>
      </c>
      <c r="K58" s="47"/>
      <c r="L58" s="47"/>
      <c r="M58" s="3" t="s">
        <v>14</v>
      </c>
      <c r="N58" s="9">
        <f>(D58*R$5)/10</f>
        <v>702.63940397266072</v>
      </c>
      <c r="O58" s="9"/>
      <c r="P58" s="9">
        <f t="shared" ref="P58:P60" si="46">(F58*T$5)/10</f>
        <v>767.60716354217095</v>
      </c>
      <c r="Q58" s="9">
        <f t="shared" ref="Q58:Q60" si="47">(G58*U$5)/10</f>
        <v>818.29323201894454</v>
      </c>
    </row>
    <row r="59" spans="1:23">
      <c r="A59" s="54"/>
      <c r="B59" s="47"/>
      <c r="C59" s="3" t="s">
        <v>15</v>
      </c>
      <c r="D59">
        <v>1.4547280120160671</v>
      </c>
      <c r="F59">
        <v>7.8506958719209115</v>
      </c>
      <c r="G59">
        <v>15.77217255925753</v>
      </c>
      <c r="K59" s="47"/>
      <c r="L59" s="47"/>
      <c r="M59" s="3" t="s">
        <v>15</v>
      </c>
      <c r="N59" s="9">
        <f t="shared" ref="N59:N60" si="48">(D59*R$5)/10</f>
        <v>728.35402121136508</v>
      </c>
      <c r="O59" s="9"/>
      <c r="P59" s="9">
        <f t="shared" si="46"/>
        <v>982.67268183289525</v>
      </c>
      <c r="Q59" s="9">
        <f t="shared" si="47"/>
        <v>987.10250403220141</v>
      </c>
    </row>
    <row r="60" spans="1:23">
      <c r="A60" s="54"/>
      <c r="B60" s="47"/>
      <c r="C60" s="3" t="s">
        <v>16</v>
      </c>
      <c r="D60">
        <v>1.4288169358692455</v>
      </c>
      <c r="F60">
        <v>6.9215783406073612</v>
      </c>
      <c r="G60">
        <v>13.451162112981105</v>
      </c>
      <c r="K60" s="47"/>
      <c r="L60" s="47"/>
      <c r="M60" s="3" t="s">
        <v>16</v>
      </c>
      <c r="N60" s="9">
        <f t="shared" si="48"/>
        <v>715.38084935410734</v>
      </c>
      <c r="O60" s="9"/>
      <c r="P60" s="9">
        <f t="shared" si="46"/>
        <v>866.37491267597488</v>
      </c>
      <c r="Q60" s="9">
        <f t="shared" si="47"/>
        <v>841.84190567160317</v>
      </c>
      <c r="R60" s="3">
        <f>AVERAGE(N55:Q60)</f>
        <v>775.16221016082125</v>
      </c>
      <c r="S60" s="3">
        <f>_xlfn.STDEV.S(N55:Q60)</f>
        <v>112.02936625146266</v>
      </c>
      <c r="U60" s="26">
        <f>(R60/($G$7/10))*1000</f>
        <v>20.714911835417627</v>
      </c>
      <c r="V60" s="26">
        <f>(S60/($G$7/10))*1000</f>
        <v>2.9937971878109151</v>
      </c>
    </row>
    <row r="61" spans="1:23">
      <c r="A61" s="54"/>
      <c r="B61" s="47" t="s">
        <v>79</v>
      </c>
      <c r="C61" s="1" t="s">
        <v>2</v>
      </c>
      <c r="D61">
        <v>3.3449615530000001</v>
      </c>
      <c r="E61">
        <v>6.8138757310000004</v>
      </c>
      <c r="F61">
        <v>14.54905786</v>
      </c>
      <c r="G61">
        <v>32.348285359999998</v>
      </c>
      <c r="K61" s="47"/>
      <c r="L61" s="47" t="s">
        <v>79</v>
      </c>
      <c r="M61" s="1" t="s">
        <v>2</v>
      </c>
      <c r="N61" s="9">
        <f>(D61*J$5)/10</f>
        <v>837.37859510539715</v>
      </c>
      <c r="O61" s="9">
        <f>(E61*K$5)/10</f>
        <v>852.89376222129943</v>
      </c>
      <c r="P61" s="9">
        <f>(F61*L$5)/10</f>
        <v>910.5537864842787</v>
      </c>
      <c r="Q61" s="9">
        <f>(G61*M$5)/10</f>
        <v>1012.2598316762057</v>
      </c>
    </row>
    <row r="62" spans="1:23">
      <c r="A62" s="54"/>
      <c r="B62" s="47"/>
      <c r="C62" s="1" t="s">
        <v>3</v>
      </c>
      <c r="D62">
        <v>2.9205175259999998</v>
      </c>
      <c r="E62">
        <v>6.7946454129999996</v>
      </c>
      <c r="F62">
        <v>15.342681389999999</v>
      </c>
      <c r="G62">
        <v>28.257395150000001</v>
      </c>
      <c r="K62" s="47"/>
      <c r="L62" s="47"/>
      <c r="M62" s="1" t="s">
        <v>3</v>
      </c>
      <c r="N62" s="9">
        <f t="shared" ref="N62:N63" si="49">(D62*J$5)/10</f>
        <v>731.12316065612174</v>
      </c>
      <c r="O62" s="9">
        <f t="shared" ref="O62:O63" si="50">(E62*K$5)/10</f>
        <v>850.48670067288947</v>
      </c>
      <c r="P62" s="9">
        <f t="shared" ref="P62:P63" si="51">(F62*L$5)/10</f>
        <v>960.22276967468019</v>
      </c>
      <c r="Q62" s="9">
        <f t="shared" ref="Q62:Q63" si="52">(G62*M$5)/10</f>
        <v>884.24550914580652</v>
      </c>
    </row>
    <row r="63" spans="1:23">
      <c r="A63" s="54"/>
      <c r="B63" s="47"/>
      <c r="C63" s="2" t="s">
        <v>4</v>
      </c>
      <c r="D63">
        <v>3.1811856330000001</v>
      </c>
      <c r="E63">
        <v>7.0342684310000001</v>
      </c>
      <c r="F63">
        <v>19.339703709999998</v>
      </c>
      <c r="G63">
        <v>35.238653970000001</v>
      </c>
      <c r="K63" s="47"/>
      <c r="L63" s="47"/>
      <c r="M63" s="2" t="s">
        <v>4</v>
      </c>
      <c r="N63" s="9">
        <f t="shared" si="49"/>
        <v>796.37888625113692</v>
      </c>
      <c r="O63" s="9">
        <f t="shared" si="50"/>
        <v>880.48034678636941</v>
      </c>
      <c r="P63" s="9">
        <f t="shared" si="51"/>
        <v>1210.3766863859701</v>
      </c>
      <c r="Q63" s="9">
        <f t="shared" si="52"/>
        <v>1102.7067907678513</v>
      </c>
    </row>
    <row r="64" spans="1:23">
      <c r="A64" s="54"/>
      <c r="B64" s="47"/>
      <c r="C64" s="3" t="s">
        <v>14</v>
      </c>
      <c r="D64">
        <v>2.7380862388618099</v>
      </c>
      <c r="K64" s="47"/>
      <c r="L64" s="47"/>
      <c r="M64" s="3" t="s">
        <v>14</v>
      </c>
      <c r="N64" s="9">
        <f>(D64*R$5)/10</f>
        <v>1370.9065241238202</v>
      </c>
      <c r="O64" s="9"/>
      <c r="P64" s="9"/>
      <c r="Q64" s="9"/>
    </row>
    <row r="65" spans="1:25">
      <c r="A65" s="54"/>
      <c r="B65" s="47"/>
      <c r="C65" s="3" t="s">
        <v>15</v>
      </c>
      <c r="D65">
        <v>1.9349662119658113</v>
      </c>
      <c r="K65" s="47"/>
      <c r="L65" s="47"/>
      <c r="M65" s="3" t="s">
        <v>15</v>
      </c>
      <c r="N65" s="9">
        <f t="shared" ref="N65:N66" si="53">(D65*R$5)/10</f>
        <v>968.79994731128841</v>
      </c>
      <c r="O65" s="9"/>
      <c r="P65" s="9"/>
      <c r="Q65" s="9"/>
    </row>
    <row r="66" spans="1:25" ht="14.65" thickBot="1">
      <c r="A66" s="54"/>
      <c r="B66" s="47"/>
      <c r="C66" s="3" t="s">
        <v>16</v>
      </c>
      <c r="D66">
        <v>1.5725583155619567</v>
      </c>
      <c r="K66" s="48"/>
      <c r="L66" s="47"/>
      <c r="M66" s="10" t="s">
        <v>16</v>
      </c>
      <c r="N66" s="9">
        <f t="shared" si="53"/>
        <v>787.3493624018231</v>
      </c>
      <c r="O66" s="9"/>
      <c r="P66" s="9"/>
      <c r="Q66" s="9"/>
      <c r="R66" s="3">
        <f>AVERAGE(N61:Q66)</f>
        <v>943.74417731099606</v>
      </c>
      <c r="S66" s="3">
        <f>_xlfn.STDEV.S(N61:Q66)</f>
        <v>171.6964451828706</v>
      </c>
      <c r="T66" s="20">
        <f>MEDIAN(N49:Q66)</f>
        <v>818.29323201894454</v>
      </c>
      <c r="U66" s="26">
        <f>(R66/($G$7/10))*1000</f>
        <v>25.219982568719541</v>
      </c>
      <c r="V66" s="26">
        <f>(S66/($G$7/10))*1000</f>
        <v>4.5882999426402433</v>
      </c>
      <c r="W66" s="26">
        <f>(T66/($G$7/10))*1000</f>
        <v>21.867516159326982</v>
      </c>
      <c r="X66" s="29">
        <f>(W66*10^-18)*(6.02214*10^23)</f>
        <v>13168924.376372939</v>
      </c>
      <c r="Y66" s="30">
        <f>T66*K12/10000000</f>
        <v>1.332329492801837</v>
      </c>
    </row>
    <row r="67" spans="1:25">
      <c r="A67" s="54" t="s">
        <v>11</v>
      </c>
      <c r="B67" s="47" t="s">
        <v>77</v>
      </c>
      <c r="C67" s="1" t="s">
        <v>2</v>
      </c>
      <c r="D67">
        <v>3.2530402070000002</v>
      </c>
      <c r="E67">
        <v>5.6444348379999996</v>
      </c>
      <c r="F67">
        <v>11.231011649999999</v>
      </c>
      <c r="K67" s="46" t="s">
        <v>11</v>
      </c>
      <c r="L67" s="47" t="s">
        <v>77</v>
      </c>
      <c r="M67" s="12" t="s">
        <v>2</v>
      </c>
      <c r="N67" s="9">
        <f>(D67*J$5)/10</f>
        <v>814.36698006765698</v>
      </c>
      <c r="O67" s="9">
        <f>(E67*K$5)/10</f>
        <v>706.51468483536235</v>
      </c>
      <c r="P67" s="9">
        <f>(F67*L$5)/10</f>
        <v>702.893636300141</v>
      </c>
      <c r="Q67" s="9"/>
    </row>
    <row r="68" spans="1:25">
      <c r="A68" s="54"/>
      <c r="B68" s="47"/>
      <c r="C68" s="1" t="s">
        <v>3</v>
      </c>
      <c r="D68">
        <v>1.95750617</v>
      </c>
      <c r="E68">
        <v>1.0526483639999999</v>
      </c>
      <c r="F68">
        <v>13.7322598</v>
      </c>
      <c r="G68">
        <v>48.638606590000002</v>
      </c>
      <c r="K68" s="47"/>
      <c r="L68" s="47"/>
      <c r="M68" s="1" t="s">
        <v>3</v>
      </c>
      <c r="N68" s="9">
        <f t="shared" ref="N68:N69" si="54">(D68*J$5)/10</f>
        <v>490.04263294883566</v>
      </c>
      <c r="O68" s="9"/>
      <c r="P68" s="9">
        <f t="shared" ref="P68:P69" si="55">(F68*L$5)/10</f>
        <v>859.43442374046913</v>
      </c>
      <c r="Q68" s="9">
        <f t="shared" ref="Q68:Q69" si="56">(G68*M$5)/10</f>
        <v>1522.0252687840948</v>
      </c>
    </row>
    <row r="69" spans="1:25">
      <c r="A69" s="54"/>
      <c r="B69" s="47"/>
      <c r="C69" s="2" t="s">
        <v>4</v>
      </c>
      <c r="D69">
        <v>2.1031745869999998</v>
      </c>
      <c r="E69">
        <v>5.690209522</v>
      </c>
      <c r="F69">
        <v>23.789511149999999</v>
      </c>
      <c r="G69">
        <v>29.761860030000001</v>
      </c>
      <c r="K69" s="47"/>
      <c r="L69" s="47"/>
      <c r="M69" s="2" t="s">
        <v>4</v>
      </c>
      <c r="N69" s="9">
        <f t="shared" si="54"/>
        <v>526.50930452217176</v>
      </c>
      <c r="O69" s="9">
        <f t="shared" ref="O69" si="57">(E69*K$5)/10</f>
        <v>712.24430832609221</v>
      </c>
      <c r="P69" s="9">
        <f t="shared" si="55"/>
        <v>1488.8681909635673</v>
      </c>
      <c r="Q69" s="9">
        <f t="shared" si="56"/>
        <v>931.32402812272574</v>
      </c>
    </row>
    <row r="70" spans="1:25">
      <c r="A70" s="54"/>
      <c r="B70" s="47"/>
      <c r="C70" s="3" t="s">
        <v>14</v>
      </c>
      <c r="K70" s="47"/>
      <c r="L70" s="47"/>
      <c r="M70" s="3" t="s">
        <v>14</v>
      </c>
      <c r="N70" s="9"/>
      <c r="O70" s="9"/>
      <c r="P70" s="9"/>
      <c r="Q70" s="9"/>
      <c r="R70" s="3"/>
      <c r="S70" s="3"/>
    </row>
    <row r="71" spans="1:25">
      <c r="A71" s="54"/>
      <c r="B71" s="47"/>
      <c r="C71" s="3" t="s">
        <v>15</v>
      </c>
      <c r="K71" s="47"/>
      <c r="L71" s="47"/>
      <c r="M71" s="3" t="s">
        <v>15</v>
      </c>
      <c r="N71" s="9"/>
      <c r="O71" s="9"/>
      <c r="P71" s="9"/>
      <c r="Q71" s="9"/>
    </row>
    <row r="72" spans="1:25">
      <c r="A72" s="54"/>
      <c r="B72" s="47"/>
      <c r="C72" s="3" t="s">
        <v>16</v>
      </c>
      <c r="K72" s="47"/>
      <c r="L72" s="47"/>
      <c r="M72" s="3" t="s">
        <v>16</v>
      </c>
      <c r="N72" s="9"/>
      <c r="O72" s="9"/>
      <c r="P72" s="9"/>
      <c r="Q72" s="9"/>
      <c r="R72" s="3">
        <f>AVERAGE(N67:Q72)</f>
        <v>875.42234586111169</v>
      </c>
      <c r="S72" s="3">
        <f>_xlfn.STDEV.S(N67:Q72)</f>
        <v>358.50001910461418</v>
      </c>
      <c r="U72" s="26">
        <f>(R72/($G$8/10))*1000</f>
        <v>26.897322534423711</v>
      </c>
      <c r="V72" s="26">
        <f>(S72/($G$8/10))*1000</f>
        <v>11.014901193741874</v>
      </c>
    </row>
    <row r="73" spans="1:25">
      <c r="A73" s="54"/>
      <c r="B73" s="47" t="s">
        <v>78</v>
      </c>
      <c r="C73" s="1" t="s">
        <v>2</v>
      </c>
      <c r="D73">
        <v>2.524039578</v>
      </c>
      <c r="E73">
        <v>5.89706581</v>
      </c>
      <c r="F73">
        <v>12.526363379999999</v>
      </c>
      <c r="K73" s="47"/>
      <c r="L73" s="47" t="s">
        <v>78</v>
      </c>
      <c r="M73" s="1" t="s">
        <v>2</v>
      </c>
      <c r="N73" s="9">
        <f>(D73*J$5)/10</f>
        <v>631.86876211490471</v>
      </c>
      <c r="O73" s="9">
        <f>(E73*K$5)/10</f>
        <v>738.13653833973831</v>
      </c>
      <c r="P73" s="9">
        <f>(F73*L$5)/10</f>
        <v>783.9633133837167</v>
      </c>
      <c r="Q73" s="9"/>
      <c r="W73" s="25"/>
    </row>
    <row r="74" spans="1:25">
      <c r="A74" s="54"/>
      <c r="B74" s="47"/>
      <c r="C74" s="1" t="s">
        <v>3</v>
      </c>
      <c r="D74">
        <v>2.3677171189999999</v>
      </c>
      <c r="E74">
        <v>4.9035513689999997</v>
      </c>
      <c r="F74">
        <v>16.092282059999999</v>
      </c>
      <c r="G74">
        <v>23.330958979999998</v>
      </c>
      <c r="K74" s="47"/>
      <c r="L74" s="47"/>
      <c r="M74" s="1" t="s">
        <v>3</v>
      </c>
      <c r="N74" s="9">
        <f t="shared" ref="N74:N75" si="58">(D74*J$5)/10</f>
        <v>592.73495473722664</v>
      </c>
      <c r="O74" s="9">
        <f t="shared" ref="O74:O75" si="59">(E74*K$5)/10</f>
        <v>613.77819914218401</v>
      </c>
      <c r="P74" s="9">
        <f t="shared" ref="P74:P75" si="60">(F74*L$5)/10</f>
        <v>1007.136579145203</v>
      </c>
      <c r="Q74" s="9">
        <f t="shared" ref="Q74:Q75" si="61">(G74*M$5)/10</f>
        <v>730.08483593824906</v>
      </c>
      <c r="U74" s="27"/>
      <c r="V74" s="27"/>
      <c r="W74" s="25"/>
    </row>
    <row r="75" spans="1:25">
      <c r="A75" s="54"/>
      <c r="B75" s="47"/>
      <c r="C75" s="2" t="s">
        <v>4</v>
      </c>
      <c r="D75">
        <v>2.4512622359999998</v>
      </c>
      <c r="E75">
        <v>4.7539263959999998</v>
      </c>
      <c r="F75">
        <v>12.531077079999999</v>
      </c>
      <c r="G75">
        <v>25.66664097</v>
      </c>
      <c r="K75" s="47"/>
      <c r="L75" s="47"/>
      <c r="M75" s="2" t="s">
        <v>4</v>
      </c>
      <c r="N75" s="9">
        <f t="shared" si="58"/>
        <v>613.64966230348602</v>
      </c>
      <c r="O75" s="9">
        <f t="shared" si="59"/>
        <v>595.04962069693227</v>
      </c>
      <c r="P75" s="9">
        <f t="shared" si="60"/>
        <v>784.25832062230586</v>
      </c>
      <c r="Q75" s="9">
        <f t="shared" si="61"/>
        <v>803.1742449048869</v>
      </c>
    </row>
    <row r="76" spans="1:25">
      <c r="A76" s="54"/>
      <c r="B76" s="47"/>
      <c r="C76" s="3" t="s">
        <v>14</v>
      </c>
      <c r="D76">
        <v>1.46660021383679</v>
      </c>
      <c r="E76">
        <v>3.1856621528238507</v>
      </c>
      <c r="F76">
        <v>6.758030185155838</v>
      </c>
      <c r="G76">
        <v>12.175490866802129</v>
      </c>
      <c r="K76" s="47"/>
      <c r="L76" s="47"/>
      <c r="M76" s="3" t="s">
        <v>14</v>
      </c>
      <c r="N76" s="9">
        <f>(D76*R$5)/10</f>
        <v>734.29820174912243</v>
      </c>
      <c r="O76" s="9">
        <f t="shared" ref="O76:O78" si="62">(E76*S$5)/10</f>
        <v>797.49953945496679</v>
      </c>
      <c r="P76" s="9">
        <f t="shared" ref="P76:P78" si="63">(F76*T$5)/10</f>
        <v>845.90356756869755</v>
      </c>
      <c r="Q76" s="9">
        <f t="shared" ref="Q76:Q78" si="64">(G76*U$5)/10</f>
        <v>762.00393302109194</v>
      </c>
    </row>
    <row r="77" spans="1:25">
      <c r="A77" s="54"/>
      <c r="B77" s="47"/>
      <c r="C77" s="3" t="s">
        <v>15</v>
      </c>
      <c r="D77">
        <v>1.315525702609267</v>
      </c>
      <c r="E77">
        <v>3.1292529893946108</v>
      </c>
      <c r="F77">
        <v>8.2682984461676217</v>
      </c>
      <c r="G77">
        <v>16.010636271512595</v>
      </c>
      <c r="K77" s="47"/>
      <c r="L77" s="47"/>
      <c r="M77" s="3" t="s">
        <v>15</v>
      </c>
      <c r="N77" s="9">
        <f t="shared" ref="N77:N78" si="65">(D77*R$5)/10</f>
        <v>658.65813237105885</v>
      </c>
      <c r="O77" s="9">
        <f t="shared" si="62"/>
        <v>783.37805396850933</v>
      </c>
      <c r="P77" s="9">
        <f t="shared" si="63"/>
        <v>1034.9440534756395</v>
      </c>
      <c r="Q77" s="9">
        <f t="shared" si="64"/>
        <v>1002.0267718591867</v>
      </c>
    </row>
    <row r="78" spans="1:25">
      <c r="A78" s="54"/>
      <c r="B78" s="47"/>
      <c r="C78" s="3" t="s">
        <v>16</v>
      </c>
      <c r="D78">
        <v>1.3902269406236036</v>
      </c>
      <c r="E78">
        <v>2.8818625141711589</v>
      </c>
      <c r="F78">
        <v>6.654335356537004</v>
      </c>
      <c r="G78">
        <v>8.7274065325945021</v>
      </c>
      <c r="K78" s="47"/>
      <c r="L78" s="47"/>
      <c r="M78" s="3" t="s">
        <v>16</v>
      </c>
      <c r="N78" s="9">
        <f t="shared" si="65"/>
        <v>696.05958930856946</v>
      </c>
      <c r="O78" s="9">
        <f t="shared" si="62"/>
        <v>721.44625436403408</v>
      </c>
      <c r="P78" s="9">
        <f t="shared" si="63"/>
        <v>832.92407161146332</v>
      </c>
      <c r="Q78" s="9">
        <f t="shared" si="64"/>
        <v>546.205337892687</v>
      </c>
      <c r="R78" s="3">
        <f>AVERAGE(N73:Q78)</f>
        <v>752.57315382495051</v>
      </c>
      <c r="S78" s="3">
        <f>_xlfn.STDEV.S(N73:Q78)</f>
        <v>133.08397166395383</v>
      </c>
      <c r="U78" s="26">
        <f>(R78/($G$8/10))*1000</f>
        <v>23.122785184637781</v>
      </c>
      <c r="V78" s="26">
        <f>(S78/($G$8/10))*1000</f>
        <v>4.0890006143107822</v>
      </c>
    </row>
    <row r="79" spans="1:25">
      <c r="A79" s="54"/>
      <c r="B79" s="47" t="s">
        <v>79</v>
      </c>
      <c r="C79" s="1" t="s">
        <v>2</v>
      </c>
      <c r="D79">
        <v>3.1997043399999998</v>
      </c>
      <c r="E79">
        <v>7.469348257</v>
      </c>
      <c r="F79">
        <v>15.26667687</v>
      </c>
      <c r="K79" s="47"/>
      <c r="L79" s="47" t="s">
        <v>79</v>
      </c>
      <c r="M79" s="1" t="s">
        <v>2</v>
      </c>
      <c r="N79" s="9">
        <f>(D79*J$5)/10</f>
        <v>801.01486445450973</v>
      </c>
      <c r="O79" s="9">
        <f>(E79*K$5)/10</f>
        <v>934.93934843435943</v>
      </c>
      <c r="P79" s="9">
        <f>(F79*L$5)/10</f>
        <v>955.46602156481185</v>
      </c>
      <c r="Q79" s="9"/>
    </row>
    <row r="80" spans="1:25">
      <c r="A80" s="54"/>
      <c r="B80" s="47"/>
      <c r="C80" s="1" t="s">
        <v>3</v>
      </c>
      <c r="D80">
        <v>3.0269908669999999</v>
      </c>
      <c r="E80">
        <v>5.9326536599999997</v>
      </c>
      <c r="F80">
        <v>19.32933749</v>
      </c>
      <c r="G80">
        <v>30.256156149999999</v>
      </c>
      <c r="K80" s="47"/>
      <c r="L80" s="47"/>
      <c r="M80" s="1" t="s">
        <v>3</v>
      </c>
      <c r="N80" s="9">
        <f t="shared" ref="N80:N81" si="66">(D80*J$5)/10</f>
        <v>757.77772612423428</v>
      </c>
      <c r="O80" s="9">
        <f t="shared" ref="O80:O81" si="67">(E80*K$5)/10</f>
        <v>742.59107441790252</v>
      </c>
      <c r="P80" s="9">
        <f t="shared" ref="P80:P81" si="68">(F80*L$5)/10</f>
        <v>1209.7279157945436</v>
      </c>
      <c r="Q80" s="9">
        <f t="shared" ref="Q80:Q81" si="69">(G80*M$5)/10</f>
        <v>946.79180645041765</v>
      </c>
    </row>
    <row r="81" spans="1:25">
      <c r="A81" s="54"/>
      <c r="B81" s="47"/>
      <c r="C81" s="2" t="s">
        <v>4</v>
      </c>
      <c r="D81">
        <v>3.0333977609999998</v>
      </c>
      <c r="E81">
        <v>5.8717952349999996</v>
      </c>
      <c r="F81">
        <v>15.0743191</v>
      </c>
      <c r="G81">
        <v>33.754006420000003</v>
      </c>
      <c r="K81" s="47"/>
      <c r="L81" s="47"/>
      <c r="M81" s="2" t="s">
        <v>4</v>
      </c>
      <c r="N81" s="9">
        <f t="shared" si="66"/>
        <v>759.38162973021076</v>
      </c>
      <c r="O81" s="9">
        <f t="shared" si="67"/>
        <v>734.9734169920464</v>
      </c>
      <c r="P81" s="9">
        <f t="shared" si="68"/>
        <v>943.42729730386031</v>
      </c>
      <c r="Q81" s="9">
        <f t="shared" si="69"/>
        <v>1056.2484062712242</v>
      </c>
    </row>
    <row r="82" spans="1:25">
      <c r="A82" s="54"/>
      <c r="B82" s="47"/>
      <c r="C82" s="3" t="s">
        <v>14</v>
      </c>
      <c r="D82">
        <v>1.6548621568894115</v>
      </c>
      <c r="E82">
        <v>3.5233416408775873</v>
      </c>
      <c r="F82" t="e">
        <v>#DIV/0!</v>
      </c>
      <c r="G82">
        <v>15.436994842489444</v>
      </c>
      <c r="K82" s="47"/>
      <c r="L82" s="47"/>
      <c r="M82" s="3" t="s">
        <v>14</v>
      </c>
      <c r="N82" s="9">
        <f>(D82*R$5)/10</f>
        <v>828.55729494786351</v>
      </c>
      <c r="O82" s="9">
        <f t="shared" ref="O82:O84" si="70">(E82*S$5)/10</f>
        <v>882.03431536255334</v>
      </c>
      <c r="P82" s="9"/>
      <c r="Q82" s="9">
        <f t="shared" ref="Q82:Q83" si="71">(G82*U$5)/10</f>
        <v>966.12538358322581</v>
      </c>
    </row>
    <row r="83" spans="1:25">
      <c r="A83" s="54"/>
      <c r="B83" s="47"/>
      <c r="C83" s="3" t="s">
        <v>15</v>
      </c>
      <c r="D83">
        <v>1.6974857689761724</v>
      </c>
      <c r="E83" t="e">
        <v>#DIV/0!</v>
      </c>
      <c r="F83">
        <v>2.7026168448651897</v>
      </c>
      <c r="G83">
        <v>19.838165788180874</v>
      </c>
      <c r="K83" s="47"/>
      <c r="L83" s="47"/>
      <c r="M83" s="3" t="s">
        <v>15</v>
      </c>
      <c r="N83" s="9">
        <f t="shared" ref="N83" si="72">(D83*R$5)/10</f>
        <v>849.89810849205401</v>
      </c>
      <c r="O83" s="9"/>
      <c r="P83" s="9">
        <f t="shared" ref="P83" si="73">(F83*T$5)/10</f>
        <v>338.28692210702269</v>
      </c>
      <c r="Q83" s="9">
        <f t="shared" si="71"/>
        <v>1241.5729698205332</v>
      </c>
    </row>
    <row r="84" spans="1:25" ht="14.65" thickBot="1">
      <c r="A84" s="54"/>
      <c r="B84" s="47"/>
      <c r="C84" s="3" t="s">
        <v>16</v>
      </c>
      <c r="D84" t="e">
        <v>#DIV/0!</v>
      </c>
      <c r="E84">
        <v>3.6249854115269349</v>
      </c>
      <c r="F84" t="e">
        <v>#DIV/0!</v>
      </c>
      <c r="G84" t="e">
        <v>#DIV/0!</v>
      </c>
      <c r="K84" s="48"/>
      <c r="L84" s="47"/>
      <c r="M84" s="10" t="s">
        <v>16</v>
      </c>
      <c r="N84" s="9"/>
      <c r="O84" s="9">
        <f t="shared" si="70"/>
        <v>907.47984486086079</v>
      </c>
      <c r="P84" s="9"/>
      <c r="Q84" s="9"/>
      <c r="R84" s="3">
        <f>AVERAGE(N79:Q84)</f>
        <v>880.90524148401289</v>
      </c>
      <c r="S84" s="3">
        <f>_xlfn.STDEV.S(N79:Q84)</f>
        <v>198.30516108087249</v>
      </c>
      <c r="T84" s="20">
        <f>MEDIAN(N67:Q84)</f>
        <v>784.25832062230586</v>
      </c>
      <c r="U84" s="26">
        <f>(R84/($G$8/10))*1000</f>
        <v>27.065784320542146</v>
      </c>
      <c r="V84" s="26">
        <f>(S84/($G$8/10))*1000</f>
        <v>6.0929194954309649</v>
      </c>
      <c r="W84" s="26">
        <f>(T84/($G$8/10))*1000</f>
        <v>24.096310883330297</v>
      </c>
      <c r="X84" s="29">
        <f>(W84*10^-18)*(6.02214*10^23)</f>
        <v>14511135.762293871</v>
      </c>
      <c r="Y84" s="30">
        <f>T84*K12/10000000</f>
        <v>1.2769144967291466</v>
      </c>
    </row>
    <row r="85" spans="1:25">
      <c r="A85" s="54" t="s">
        <v>12</v>
      </c>
      <c r="B85" s="47" t="s">
        <v>77</v>
      </c>
      <c r="C85" s="1" t="s">
        <v>2</v>
      </c>
      <c r="D85">
        <v>1.6043500660000001</v>
      </c>
      <c r="E85">
        <v>3.9020183419999999</v>
      </c>
      <c r="F85">
        <v>7.5325146700000003</v>
      </c>
      <c r="G85">
        <v>28.930586470000001</v>
      </c>
      <c r="K85" s="46" t="s">
        <v>12</v>
      </c>
      <c r="L85" s="47" t="s">
        <v>77</v>
      </c>
      <c r="M85" s="12" t="s">
        <v>2</v>
      </c>
      <c r="N85" s="9">
        <f>(D85*J$5)/10</f>
        <v>401.63343674890098</v>
      </c>
      <c r="O85" s="9">
        <f>(E85*K$5)/10</f>
        <v>488.41617243237869</v>
      </c>
      <c r="P85" s="9">
        <f>(F85*L$5)/10</f>
        <v>471.4229485177728</v>
      </c>
      <c r="Q85" s="9">
        <f>(G85*M$5)/10</f>
        <v>905.31137166944177</v>
      </c>
    </row>
    <row r="86" spans="1:25">
      <c r="A86" s="54"/>
      <c r="B86" s="47"/>
      <c r="C86" s="1" t="s">
        <v>3</v>
      </c>
      <c r="D86">
        <v>1.7751504579999999</v>
      </c>
      <c r="E86">
        <v>4.875523437</v>
      </c>
      <c r="F86">
        <v>13.97630448</v>
      </c>
      <c r="G86">
        <v>31.265714849999998</v>
      </c>
      <c r="K86" s="47"/>
      <c r="L86" s="47"/>
      <c r="M86" s="1" t="s">
        <v>3</v>
      </c>
      <c r="N86" s="9">
        <f t="shared" ref="N86:N87" si="74">(D86*J$5)/10</f>
        <v>444.39165385550302</v>
      </c>
      <c r="O86" s="9">
        <f t="shared" ref="O86:O87" si="75">(E86*K$5)/10</f>
        <v>610.26993903963967</v>
      </c>
      <c r="P86" s="9">
        <f t="shared" ref="P86:P87" si="76">(F86*L$5)/10</f>
        <v>874.70797681748923</v>
      </c>
      <c r="Q86" s="9">
        <f t="shared" ref="Q86:Q87" si="77">(G86*M$5)/10</f>
        <v>978.3834567761229</v>
      </c>
    </row>
    <row r="87" spans="1:25">
      <c r="A87" s="54"/>
      <c r="B87" s="47"/>
      <c r="C87" s="2" t="s">
        <v>4</v>
      </c>
      <c r="D87">
        <v>1.552628637</v>
      </c>
      <c r="E87">
        <v>3.5022727489999999</v>
      </c>
      <c r="F87">
        <v>6.3367900669999999</v>
      </c>
      <c r="G87">
        <v>16.275633630000002</v>
      </c>
      <c r="K87" s="47"/>
      <c r="L87" s="47"/>
      <c r="M87" s="2" t="s">
        <v>4</v>
      </c>
      <c r="N87" s="9">
        <f t="shared" si="74"/>
        <v>388.68547998867462</v>
      </c>
      <c r="O87" s="9">
        <f t="shared" si="75"/>
        <v>438.37996158778816</v>
      </c>
      <c r="P87" s="9">
        <f t="shared" si="76"/>
        <v>396.58844202732564</v>
      </c>
      <c r="Q87" s="9">
        <f t="shared" si="77"/>
        <v>509.30582487996816</v>
      </c>
    </row>
    <row r="88" spans="1:25">
      <c r="A88" s="54"/>
      <c r="B88" s="47"/>
      <c r="C88" s="3" t="s">
        <v>14</v>
      </c>
      <c r="K88" s="47"/>
      <c r="L88" s="47"/>
      <c r="M88" s="3" t="s">
        <v>14</v>
      </c>
      <c r="N88" s="9"/>
      <c r="O88" s="9"/>
      <c r="P88" s="9"/>
      <c r="Q88" s="9"/>
      <c r="R88" s="3"/>
      <c r="S88" s="3"/>
    </row>
    <row r="89" spans="1:25">
      <c r="A89" s="54"/>
      <c r="B89" s="47"/>
      <c r="C89" s="3" t="s">
        <v>15</v>
      </c>
      <c r="K89" s="47"/>
      <c r="L89" s="47"/>
      <c r="M89" s="3" t="s">
        <v>15</v>
      </c>
      <c r="N89" s="9"/>
      <c r="O89" s="9"/>
      <c r="P89" s="9"/>
      <c r="Q89" s="9"/>
    </row>
    <row r="90" spans="1:25">
      <c r="A90" s="54"/>
      <c r="B90" s="47"/>
      <c r="C90" s="3" t="s">
        <v>16</v>
      </c>
      <c r="K90" s="47"/>
      <c r="L90" s="47"/>
      <c r="M90" s="3" t="s">
        <v>16</v>
      </c>
      <c r="N90" s="9"/>
      <c r="O90" s="9"/>
      <c r="P90" s="9"/>
      <c r="Q90" s="9"/>
      <c r="R90" s="3">
        <f>AVERAGE(N85:Q90)</f>
        <v>575.62472202841718</v>
      </c>
      <c r="S90" s="3">
        <f>_xlfn.STDEV.S(N85:Q90)</f>
        <v>216.95244266118308</v>
      </c>
      <c r="U90" s="26">
        <f>(R90/($G$9/10))*1000</f>
        <v>16.158889126635284</v>
      </c>
      <c r="V90" s="26">
        <f>(S90/($G$9/10))*1000</f>
        <v>6.0902708527895513</v>
      </c>
    </row>
    <row r="91" spans="1:25">
      <c r="A91" s="54"/>
      <c r="B91" s="47" t="s">
        <v>78</v>
      </c>
      <c r="C91" s="1" t="s">
        <v>2</v>
      </c>
      <c r="D91">
        <v>1.6348328009999999</v>
      </c>
      <c r="E91">
        <v>3.4612721949999998</v>
      </c>
      <c r="F91">
        <v>10.103009800000001</v>
      </c>
      <c r="G91">
        <v>36.785095509999998</v>
      </c>
      <c r="K91" s="47"/>
      <c r="L91" s="47" t="s">
        <v>78</v>
      </c>
      <c r="M91" s="1" t="s">
        <v>2</v>
      </c>
      <c r="N91" s="9">
        <f>(D91*J$5)/10</f>
        <v>409.26449301212676</v>
      </c>
      <c r="O91" s="9">
        <f>(E91*K$5)/10</f>
        <v>433.24791660564625</v>
      </c>
      <c r="P91" s="9">
        <f>(F91*L$5)/10</f>
        <v>632.29756296245682</v>
      </c>
      <c r="Q91" s="9">
        <f>(G91*M$5)/10</f>
        <v>1151.0988658208669</v>
      </c>
      <c r="W91" s="25"/>
    </row>
    <row r="92" spans="1:25">
      <c r="A92" s="54"/>
      <c r="B92" s="47"/>
      <c r="C92" s="1" t="s">
        <v>3</v>
      </c>
      <c r="D92">
        <v>1.8633994890000001</v>
      </c>
      <c r="E92">
        <v>3.945750131</v>
      </c>
      <c r="F92">
        <v>10.532968500000001</v>
      </c>
      <c r="G92">
        <v>22.041542119999999</v>
      </c>
      <c r="K92" s="47"/>
      <c r="L92" s="47"/>
      <c r="M92" s="1" t="s">
        <v>3</v>
      </c>
      <c r="N92" s="9">
        <f t="shared" ref="N92:N93" si="78">(D92*J$5)/10</f>
        <v>466.4839405461874</v>
      </c>
      <c r="O92" s="9">
        <f t="shared" ref="O92:O93" si="79">(E92*K$5)/10</f>
        <v>493.89008647504124</v>
      </c>
      <c r="P92" s="9">
        <f t="shared" ref="P92:P93" si="80">(F92*L$5)/10</f>
        <v>659.20655776364026</v>
      </c>
      <c r="Q92" s="9">
        <f t="shared" ref="Q92:Q93" si="81">(G92*M$5)/10</f>
        <v>689.73571451996122</v>
      </c>
      <c r="U92" s="27"/>
      <c r="V92" s="27"/>
      <c r="W92" s="25"/>
    </row>
    <row r="93" spans="1:25">
      <c r="A93" s="54"/>
      <c r="B93" s="47"/>
      <c r="C93" s="2" t="s">
        <v>4</v>
      </c>
      <c r="D93">
        <v>1.3609630070000001</v>
      </c>
      <c r="E93">
        <v>2.8775358390000001</v>
      </c>
      <c r="F93">
        <v>7.8093473659999999</v>
      </c>
      <c r="G93">
        <v>16.19943005</v>
      </c>
      <c r="K93" s="47"/>
      <c r="L93" s="47"/>
      <c r="M93" s="2" t="s">
        <v>4</v>
      </c>
      <c r="N93" s="9">
        <f t="shared" si="78"/>
        <v>340.70385346281938</v>
      </c>
      <c r="O93" s="9">
        <f t="shared" si="79"/>
        <v>360.18155665588449</v>
      </c>
      <c r="P93" s="9">
        <f t="shared" si="80"/>
        <v>488.74854183048308</v>
      </c>
      <c r="Q93" s="9">
        <f t="shared" si="81"/>
        <v>506.92122173314073</v>
      </c>
    </row>
    <row r="94" spans="1:25">
      <c r="A94" s="54"/>
      <c r="B94" s="47"/>
      <c r="C94" s="3" t="s">
        <v>14</v>
      </c>
      <c r="D94">
        <v>0.87344645835677504</v>
      </c>
      <c r="E94">
        <v>1.6651692789907393</v>
      </c>
      <c r="F94">
        <v>2.1897432486433019</v>
      </c>
      <c r="G94">
        <v>8.3600904957146156</v>
      </c>
      <c r="K94" s="47"/>
      <c r="L94" s="47"/>
      <c r="M94" s="3" t="s">
        <v>14</v>
      </c>
      <c r="N94" s="9">
        <f>(D94*R$5)/10</f>
        <v>437.31765319849757</v>
      </c>
      <c r="O94" s="9">
        <f t="shared" ref="O94:O96" si="82">(E94*S$5)/10</f>
        <v>416.85893525543077</v>
      </c>
      <c r="P94" s="9">
        <f t="shared" ref="P94:P96" si="83">(F94*T$5)/10</f>
        <v>274.09046354298351</v>
      </c>
      <c r="Q94" s="9">
        <f t="shared" ref="Q94:Q96" si="84">(G94*U$5)/10</f>
        <v>523.21683846985366</v>
      </c>
    </row>
    <row r="95" spans="1:25">
      <c r="A95" s="54"/>
      <c r="B95" s="47"/>
      <c r="C95" s="3" t="s">
        <v>15</v>
      </c>
      <c r="D95">
        <v>0.96166932087995038</v>
      </c>
      <c r="E95">
        <v>1.6698036701756689</v>
      </c>
      <c r="F95">
        <v>4.4201277659810065</v>
      </c>
      <c r="G95">
        <v>10.295252069020465</v>
      </c>
      <c r="K95" s="47"/>
      <c r="L95" s="47"/>
      <c r="M95" s="3" t="s">
        <v>15</v>
      </c>
      <c r="N95" s="9">
        <f t="shared" ref="N95:N96" si="85">(D95*R$5)/10</f>
        <v>481.48912453249596</v>
      </c>
      <c r="O95" s="9">
        <f t="shared" si="82"/>
        <v>418.01911001921081</v>
      </c>
      <c r="P95" s="9">
        <f t="shared" si="83"/>
        <v>553.26800027700233</v>
      </c>
      <c r="Q95" s="9">
        <f t="shared" si="84"/>
        <v>644.329058586663</v>
      </c>
    </row>
    <row r="96" spans="1:25">
      <c r="A96" s="54"/>
      <c r="B96" s="47"/>
      <c r="C96" s="3" t="s">
        <v>16</v>
      </c>
      <c r="D96">
        <v>0.83918083670186916</v>
      </c>
      <c r="E96">
        <v>1.63267064084672</v>
      </c>
      <c r="F96">
        <v>3.8924388298187824</v>
      </c>
      <c r="G96">
        <v>8.1735302913376326</v>
      </c>
      <c r="K96" s="47"/>
      <c r="L96" s="47"/>
      <c r="M96" s="3" t="s">
        <v>16</v>
      </c>
      <c r="N96" s="9">
        <f t="shared" si="85"/>
        <v>420.16152290093771</v>
      </c>
      <c r="O96" s="9">
        <f t="shared" si="82"/>
        <v>408.72321724471988</v>
      </c>
      <c r="P96" s="9">
        <f t="shared" si="83"/>
        <v>487.21710357538268</v>
      </c>
      <c r="Q96" s="9">
        <f t="shared" si="84"/>
        <v>511.54095525202837</v>
      </c>
      <c r="R96" s="3">
        <f>AVERAGE(N91:Q96)</f>
        <v>508.667178926811</v>
      </c>
      <c r="S96" s="3">
        <f>_xlfn.STDEV.S(N91:Q96)</f>
        <v>170.43091357665486</v>
      </c>
      <c r="U96" s="26">
        <f>(R96/($G$9/10))*1000</f>
        <v>14.279262568279538</v>
      </c>
      <c r="V96" s="26">
        <f>(S96/($G$9/10))*1000</f>
        <v>4.7843223733194167</v>
      </c>
    </row>
    <row r="97" spans="1:25">
      <c r="A97" s="54"/>
      <c r="B97" s="47" t="s">
        <v>79</v>
      </c>
      <c r="C97" s="1" t="s">
        <v>2</v>
      </c>
      <c r="D97">
        <v>1.977934732</v>
      </c>
      <c r="E97">
        <v>4.2183799210000004</v>
      </c>
      <c r="F97">
        <v>11.83772671</v>
      </c>
      <c r="G97">
        <v>22.99761531</v>
      </c>
      <c r="K97" s="47"/>
      <c r="L97" s="47" t="s">
        <v>79</v>
      </c>
      <c r="M97" s="1" t="s">
        <v>2</v>
      </c>
      <c r="N97" s="9">
        <f>(D97*J$5)/10</f>
        <v>495.15672477815468</v>
      </c>
      <c r="O97" s="9">
        <f>(E97*K$5)/10</f>
        <v>528.01519477850275</v>
      </c>
      <c r="P97" s="9">
        <f>(F97*L$5)/10</f>
        <v>740.86494004475583</v>
      </c>
      <c r="Q97" s="9">
        <f>(G97*M$5)/10</f>
        <v>719.65366768530134</v>
      </c>
    </row>
    <row r="98" spans="1:25">
      <c r="A98" s="54"/>
      <c r="B98" s="47"/>
      <c r="C98" s="1" t="s">
        <v>3</v>
      </c>
      <c r="D98">
        <v>2.227433494</v>
      </c>
      <c r="E98">
        <v>4.8126578359999996</v>
      </c>
      <c r="F98">
        <v>13.44319604</v>
      </c>
      <c r="G98">
        <v>26.84394241</v>
      </c>
      <c r="K98" s="47"/>
      <c r="L98" s="47"/>
      <c r="M98" s="1" t="s">
        <v>3</v>
      </c>
      <c r="N98" s="9">
        <f t="shared" ref="N98:N99" si="86">(D98*J$5)/10</f>
        <v>557.61631347408968</v>
      </c>
      <c r="O98" s="9">
        <f t="shared" ref="O98:O99" si="87">(E98*K$5)/10</f>
        <v>602.40104311785785</v>
      </c>
      <c r="P98" s="9">
        <f t="shared" ref="P98:P99" si="88">(F98*L$5)/10</f>
        <v>841.34334844637578</v>
      </c>
      <c r="Q98" s="9">
        <f t="shared" ref="Q98:Q99" si="89">(G98*M$5)/10</f>
        <v>840.01499068859357</v>
      </c>
    </row>
    <row r="99" spans="1:25">
      <c r="A99" s="54"/>
      <c r="B99" s="47"/>
      <c r="C99" s="2" t="s">
        <v>4</v>
      </c>
      <c r="D99">
        <v>1.684763016</v>
      </c>
      <c r="E99">
        <v>3.4112824590000002</v>
      </c>
      <c r="F99">
        <v>9.4907540459999993</v>
      </c>
      <c r="G99">
        <v>19.571773780000001</v>
      </c>
      <c r="K99" s="47"/>
      <c r="L99" s="47"/>
      <c r="M99" s="2" t="s">
        <v>4</v>
      </c>
      <c r="N99" s="9">
        <f t="shared" si="86"/>
        <v>421.76403676697555</v>
      </c>
      <c r="O99" s="9">
        <f t="shared" si="87"/>
        <v>426.99069447646718</v>
      </c>
      <c r="P99" s="9">
        <f t="shared" si="88"/>
        <v>593.97949450290298</v>
      </c>
      <c r="Q99" s="9">
        <f t="shared" si="89"/>
        <v>612.45040383641469</v>
      </c>
    </row>
    <row r="100" spans="1:25">
      <c r="A100" s="54"/>
      <c r="B100" s="47"/>
      <c r="C100" s="3" t="s">
        <v>14</v>
      </c>
      <c r="D100">
        <v>1.1558036152778199</v>
      </c>
      <c r="E100" t="e">
        <v>#DIV/0!</v>
      </c>
      <c r="F100" t="e">
        <v>#DIV/0!</v>
      </c>
      <c r="G100" t="e">
        <v>#DIV/0!</v>
      </c>
      <c r="K100" s="47"/>
      <c r="L100" s="47"/>
      <c r="M100" s="3" t="s">
        <v>14</v>
      </c>
      <c r="N100" s="9">
        <f>(D100*R$5)/10</f>
        <v>578.68838983279022</v>
      </c>
      <c r="O100" s="9"/>
      <c r="P100" s="9"/>
      <c r="Q100" s="9"/>
    </row>
    <row r="101" spans="1:25">
      <c r="A101" s="54"/>
      <c r="B101" s="47"/>
      <c r="C101" s="3" t="s">
        <v>15</v>
      </c>
      <c r="D101">
        <v>1.146935420719718</v>
      </c>
      <c r="E101" t="e">
        <v>#DIV/0!</v>
      </c>
      <c r="F101" t="e">
        <v>#DIV/0!</v>
      </c>
      <c r="G101">
        <v>10.844270948465748</v>
      </c>
      <c r="K101" s="47"/>
      <c r="L101" s="47"/>
      <c r="M101" s="3" t="s">
        <v>15</v>
      </c>
      <c r="N101" s="9">
        <f t="shared" ref="N101" si="90">(D101*R$5)/10</f>
        <v>574.24825730359885</v>
      </c>
      <c r="O101" s="9"/>
      <c r="P101" s="9"/>
      <c r="Q101" s="9">
        <f t="shared" ref="Q101" si="91">(G101*U$5)/10</f>
        <v>678.68944290437707</v>
      </c>
    </row>
    <row r="102" spans="1:25" ht="14.65" thickBot="1">
      <c r="A102" s="54"/>
      <c r="B102" s="47"/>
      <c r="C102" s="3" t="s">
        <v>16</v>
      </c>
      <c r="D102" t="e">
        <v>#DIV/0!</v>
      </c>
      <c r="E102">
        <v>2.0499861131571948</v>
      </c>
      <c r="F102" t="e">
        <v>#DIV/0!</v>
      </c>
      <c r="G102" t="e">
        <v>#DIV/0!</v>
      </c>
      <c r="K102" s="48"/>
      <c r="L102" s="47"/>
      <c r="M102" s="10" t="s">
        <v>16</v>
      </c>
      <c r="N102" s="9"/>
      <c r="O102" s="9">
        <f t="shared" ref="O102" si="92">(E102*S$5)/10</f>
        <v>513.19408735253262</v>
      </c>
      <c r="P102" s="9"/>
      <c r="Q102" s="9"/>
      <c r="R102" s="3">
        <f>AVERAGE(N97:Q102)</f>
        <v>607.81693937435568</v>
      </c>
      <c r="S102" s="3">
        <f>_xlfn.STDEV.S(N97:Q102)</f>
        <v>127.47504388390374</v>
      </c>
      <c r="T102" s="20">
        <f>MEDIAN(N85:Q102)</f>
        <v>508.11352330655444</v>
      </c>
      <c r="U102" s="26">
        <f>(R102/($G$9/10))*1000</f>
        <v>17.062586363613729</v>
      </c>
      <c r="V102" s="26">
        <f>(S102/($G$9/10))*1000</f>
        <v>3.5784687865287306</v>
      </c>
      <c r="W102" s="26">
        <f>(T102/($G$9/10))*1000</f>
        <v>14.263720393943213</v>
      </c>
      <c r="X102" s="29">
        <f>(W102*10^-18)*(6.02214*10^23)</f>
        <v>8589812.1133181192</v>
      </c>
      <c r="Y102" s="30">
        <f>T102*K12/10000000</f>
        <v>0.82730078449078914</v>
      </c>
    </row>
    <row r="109" spans="1:25" ht="17.649999999999999">
      <c r="P109" s="33"/>
    </row>
  </sheetData>
  <mergeCells count="45">
    <mergeCell ref="C1:N1"/>
    <mergeCell ref="G2:H2"/>
    <mergeCell ref="J2:K2"/>
    <mergeCell ref="R2:S2"/>
    <mergeCell ref="C3:E3"/>
    <mergeCell ref="L19:L24"/>
    <mergeCell ref="B25:B30"/>
    <mergeCell ref="L25:L30"/>
    <mergeCell ref="A31:A48"/>
    <mergeCell ref="B31:B36"/>
    <mergeCell ref="K31:K48"/>
    <mergeCell ref="L31:L36"/>
    <mergeCell ref="B37:B42"/>
    <mergeCell ref="L37:L42"/>
    <mergeCell ref="B43:B48"/>
    <mergeCell ref="A13:A30"/>
    <mergeCell ref="B13:B18"/>
    <mergeCell ref="K13:K30"/>
    <mergeCell ref="L13:L18"/>
    <mergeCell ref="B19:B24"/>
    <mergeCell ref="L43:L48"/>
    <mergeCell ref="A49:A66"/>
    <mergeCell ref="B49:B54"/>
    <mergeCell ref="K49:K66"/>
    <mergeCell ref="L49:L54"/>
    <mergeCell ref="B55:B60"/>
    <mergeCell ref="L55:L60"/>
    <mergeCell ref="B61:B66"/>
    <mergeCell ref="L61:L66"/>
    <mergeCell ref="A67:A84"/>
    <mergeCell ref="B67:B72"/>
    <mergeCell ref="K67:K84"/>
    <mergeCell ref="L67:L72"/>
    <mergeCell ref="B73:B78"/>
    <mergeCell ref="L73:L78"/>
    <mergeCell ref="B79:B84"/>
    <mergeCell ref="L79:L84"/>
    <mergeCell ref="A85:A102"/>
    <mergeCell ref="B85:B90"/>
    <mergeCell ref="K85:K102"/>
    <mergeCell ref="L85:L90"/>
    <mergeCell ref="B91:B96"/>
    <mergeCell ref="L91:L96"/>
    <mergeCell ref="B97:B102"/>
    <mergeCell ref="L97:L10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A102"/>
  <sheetViews>
    <sheetView topLeftCell="A88" zoomScaleNormal="100" workbookViewId="0">
      <selection activeCell="A105" sqref="A105:XFD118"/>
    </sheetView>
  </sheetViews>
  <sheetFormatPr defaultRowHeight="14.25"/>
  <cols>
    <col min="2" max="2" width="12.265625" customWidth="1"/>
    <col min="3" max="3" width="19.73046875" customWidth="1"/>
    <col min="11" max="11" width="9.73046875" bestFit="1" customWidth="1"/>
    <col min="12" max="12" width="11.59765625" bestFit="1" customWidth="1"/>
    <col min="13" max="13" width="14.3984375" customWidth="1"/>
  </cols>
  <sheetData>
    <row r="1" spans="1:27" ht="18">
      <c r="D1" s="49" t="s">
        <v>17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27" ht="15.75">
      <c r="B2" t="s">
        <v>18</v>
      </c>
      <c r="F2" s="51" t="s">
        <v>61</v>
      </c>
      <c r="G2" s="51"/>
      <c r="H2" s="50" t="s">
        <v>18</v>
      </c>
      <c r="I2" s="50"/>
      <c r="J2" s="31" t="s">
        <v>59</v>
      </c>
      <c r="K2" s="50" t="s">
        <v>19</v>
      </c>
      <c r="L2" s="50"/>
      <c r="R2" s="32" t="s">
        <v>60</v>
      </c>
      <c r="S2" s="50" t="s">
        <v>19</v>
      </c>
      <c r="T2" s="50"/>
    </row>
    <row r="3" spans="1:27">
      <c r="B3" t="s">
        <v>21</v>
      </c>
      <c r="D3" s="50" t="s">
        <v>20</v>
      </c>
      <c r="E3" s="50"/>
      <c r="F3" s="50"/>
      <c r="H3" s="6" t="s">
        <v>21</v>
      </c>
      <c r="K3" s="7">
        <v>47921.7</v>
      </c>
      <c r="L3" t="s">
        <v>22</v>
      </c>
      <c r="S3" s="7">
        <v>47921.7</v>
      </c>
      <c r="T3" t="s">
        <v>22</v>
      </c>
    </row>
    <row r="4" spans="1:27">
      <c r="B4" t="s">
        <v>53</v>
      </c>
      <c r="E4" t="s">
        <v>5</v>
      </c>
      <c r="F4" t="s">
        <v>6</v>
      </c>
      <c r="H4" s="6" t="s">
        <v>23</v>
      </c>
      <c r="K4">
        <v>0.1</v>
      </c>
      <c r="L4">
        <v>0.05</v>
      </c>
      <c r="M4">
        <v>2.5000000000000001E-2</v>
      </c>
      <c r="N4">
        <v>1.2500000000000001E-2</v>
      </c>
      <c r="O4" t="s">
        <v>88</v>
      </c>
      <c r="S4">
        <v>0.2</v>
      </c>
      <c r="T4">
        <v>0.1</v>
      </c>
      <c r="U4">
        <v>0.05</v>
      </c>
      <c r="V4">
        <v>2.5000000000000001E-2</v>
      </c>
      <c r="W4" t="s">
        <v>88</v>
      </c>
    </row>
    <row r="5" spans="1:27">
      <c r="A5" t="s">
        <v>0</v>
      </c>
      <c r="B5">
        <v>361680.2899532243</v>
      </c>
      <c r="D5" t="s">
        <v>0</v>
      </c>
      <c r="E5">
        <v>27.648728110932701</v>
      </c>
      <c r="F5">
        <v>1.7310243330351209</v>
      </c>
      <c r="H5">
        <f>10000000/E5</f>
        <v>361680.28995322419</v>
      </c>
      <c r="J5" s="8" t="s">
        <v>24</v>
      </c>
      <c r="K5">
        <f>(K4/K3)*1000000000</f>
        <v>2086.7373235924438</v>
      </c>
      <c r="L5">
        <f>(L4/K3)*1000000000</f>
        <v>1043.3686617962219</v>
      </c>
      <c r="M5">
        <f>(M4/K3)*1000000000</f>
        <v>521.68433089811094</v>
      </c>
      <c r="N5">
        <f>(N4/K3)*1000000000</f>
        <v>260.84216544905547</v>
      </c>
      <c r="R5" s="8" t="s">
        <v>24</v>
      </c>
      <c r="S5">
        <f>(S4/S3)*1000000000</f>
        <v>4173.4746471848875</v>
      </c>
      <c r="T5">
        <f>(T4/S3)*1000000000</f>
        <v>2086.7373235924438</v>
      </c>
      <c r="U5">
        <f>(U4/S3)*1000000000</f>
        <v>1043.3686617962219</v>
      </c>
      <c r="V5">
        <f>(V4/S3)*1000000000</f>
        <v>521.68433089811094</v>
      </c>
    </row>
    <row r="6" spans="1:27">
      <c r="A6" t="s">
        <v>9</v>
      </c>
      <c r="B6">
        <v>387121.65604709939</v>
      </c>
      <c r="D6" t="s">
        <v>9</v>
      </c>
      <c r="E6">
        <v>25.83167292191823</v>
      </c>
      <c r="F6">
        <v>0.51385311772411491</v>
      </c>
      <c r="H6">
        <f t="shared" ref="H6:H9" si="0">10000000/E6</f>
        <v>387121.65604709939</v>
      </c>
    </row>
    <row r="7" spans="1:27">
      <c r="A7" t="s">
        <v>10</v>
      </c>
      <c r="B7">
        <v>374204.92846871604</v>
      </c>
      <c r="D7" t="s">
        <v>10</v>
      </c>
      <c r="E7">
        <v>26.723325213596194</v>
      </c>
      <c r="F7">
        <v>3.8571567330757071</v>
      </c>
      <c r="H7">
        <f t="shared" si="0"/>
        <v>374204.92846871604</v>
      </c>
    </row>
    <row r="8" spans="1:27">
      <c r="A8" t="s">
        <v>11</v>
      </c>
      <c r="B8">
        <v>325468.21147001872</v>
      </c>
      <c r="D8" t="s">
        <v>11</v>
      </c>
      <c r="E8">
        <v>30.72496682497416</v>
      </c>
      <c r="F8">
        <v>0.666053611930981</v>
      </c>
      <c r="H8">
        <f t="shared" si="0"/>
        <v>325468.21147001872</v>
      </c>
    </row>
    <row r="9" spans="1:27">
      <c r="A9" t="s">
        <v>12</v>
      </c>
      <c r="B9">
        <v>356227.90497373609</v>
      </c>
      <c r="D9" t="s">
        <v>12</v>
      </c>
      <c r="E9">
        <v>28.07191649047617</v>
      </c>
      <c r="F9">
        <v>2.6277867482805628</v>
      </c>
      <c r="H9">
        <f t="shared" si="0"/>
        <v>356227.90497373609</v>
      </c>
    </row>
    <row r="11" spans="1:27">
      <c r="E11" s="44" t="s">
        <v>89</v>
      </c>
      <c r="F11" s="43"/>
      <c r="G11" s="43"/>
      <c r="H11" s="43"/>
      <c r="O11" s="44" t="s">
        <v>90</v>
      </c>
      <c r="P11" s="43"/>
      <c r="Q11" s="43"/>
      <c r="R11" s="43"/>
    </row>
    <row r="12" spans="1:27">
      <c r="D12" t="s">
        <v>13</v>
      </c>
      <c r="E12" t="s">
        <v>27</v>
      </c>
      <c r="F12" t="s">
        <v>28</v>
      </c>
      <c r="G12" t="s">
        <v>29</v>
      </c>
      <c r="H12" t="s">
        <v>30</v>
      </c>
      <c r="K12" t="s">
        <v>58</v>
      </c>
      <c r="L12" s="7">
        <v>42876.6</v>
      </c>
      <c r="N12" t="s">
        <v>13</v>
      </c>
      <c r="O12" t="s">
        <v>80</v>
      </c>
      <c r="S12" s="14" t="s">
        <v>5</v>
      </c>
      <c r="T12" s="15" t="s">
        <v>6</v>
      </c>
      <c r="U12" s="16" t="s">
        <v>31</v>
      </c>
      <c r="V12" s="23" t="s">
        <v>54</v>
      </c>
      <c r="W12" s="24" t="s">
        <v>6</v>
      </c>
      <c r="X12" s="25" t="s">
        <v>55</v>
      </c>
      <c r="Y12" s="28" t="s">
        <v>56</v>
      </c>
      <c r="Z12" s="23" t="s">
        <v>57</v>
      </c>
      <c r="AA12" s="24" t="s">
        <v>86</v>
      </c>
    </row>
    <row r="13" spans="1:27">
      <c r="B13" s="54" t="s">
        <v>0</v>
      </c>
      <c r="C13" s="47" t="s">
        <v>1</v>
      </c>
      <c r="D13" s="1" t="s">
        <v>2</v>
      </c>
      <c r="E13">
        <v>0.18897718299999999</v>
      </c>
      <c r="F13">
        <v>0.377484924</v>
      </c>
      <c r="G13">
        <v>0.89655917399999996</v>
      </c>
      <c r="H13">
        <v>1.7525142010000001</v>
      </c>
      <c r="L13" s="47" t="s">
        <v>0</v>
      </c>
      <c r="M13" s="47" t="s">
        <v>1</v>
      </c>
      <c r="N13" s="1" t="s">
        <v>2</v>
      </c>
      <c r="O13" s="9">
        <f>(E13*K$5)/10</f>
        <v>39.434574107345945</v>
      </c>
      <c r="P13" s="9">
        <f>(F13*L$5)/10</f>
        <v>39.385594000212855</v>
      </c>
      <c r="Q13" s="9">
        <f t="shared" ref="Q13" si="1">(G13*M$5)/10</f>
        <v>46.772087279875301</v>
      </c>
      <c r="R13" s="9">
        <f>(H13*N$5)/10</f>
        <v>45.712959916906129</v>
      </c>
      <c r="X13" s="25"/>
      <c r="Y13" s="25"/>
      <c r="Z13" s="9"/>
    </row>
    <row r="14" spans="1:27">
      <c r="B14" s="54"/>
      <c r="C14" s="47"/>
      <c r="D14" s="1" t="s">
        <v>3</v>
      </c>
      <c r="E14">
        <v>0.194086123</v>
      </c>
      <c r="F14">
        <v>0.46623507800000002</v>
      </c>
      <c r="G14">
        <v>1.1316169030000001</v>
      </c>
      <c r="H14">
        <v>2.0809220339999999</v>
      </c>
      <c r="L14" s="47"/>
      <c r="M14" s="47"/>
      <c r="N14" s="1" t="s">
        <v>3</v>
      </c>
      <c r="O14" s="9">
        <f t="shared" ref="O14:O15" si="2">(E14*K$5)/10</f>
        <v>40.500675685545382</v>
      </c>
      <c r="P14" s="9">
        <f t="shared" ref="P14:P15" si="3">(F14*L$5)/10</f>
        <v>48.645506941531714</v>
      </c>
      <c r="Q14" s="9">
        <f t="shared" ref="Q14:Q15" si="4">(G14*M$5)/10</f>
        <v>59.034680687454753</v>
      </c>
      <c r="R14" s="9">
        <f t="shared" ref="R14:R15" si="5">(H14*N$5)/10</f>
        <v>54.279220947921303</v>
      </c>
      <c r="V14" s="27"/>
      <c r="W14" s="27"/>
      <c r="X14" s="25"/>
      <c r="Y14" s="25"/>
      <c r="Z14" s="9"/>
    </row>
    <row r="15" spans="1:27">
      <c r="B15" s="54"/>
      <c r="C15" s="47"/>
      <c r="D15" s="2" t="s">
        <v>4</v>
      </c>
      <c r="E15" s="4">
        <v>0.20771061800000001</v>
      </c>
      <c r="F15" s="4">
        <v>0.464062743</v>
      </c>
      <c r="G15" s="4">
        <v>1.135189276</v>
      </c>
      <c r="H15" s="4">
        <v>1.840535764</v>
      </c>
      <c r="L15" s="47"/>
      <c r="M15" s="47"/>
      <c r="N15" s="2" t="s">
        <v>4</v>
      </c>
      <c r="O15" s="9">
        <f t="shared" si="2"/>
        <v>43.343749908705249</v>
      </c>
      <c r="P15" s="9">
        <f t="shared" si="3"/>
        <v>48.418852315339407</v>
      </c>
      <c r="Q15" s="9">
        <f t="shared" si="4"/>
        <v>59.221045789277092</v>
      </c>
      <c r="R15" s="9">
        <f t="shared" si="5"/>
        <v>48.008933426819169</v>
      </c>
      <c r="Y15" s="25"/>
      <c r="Z15" s="9"/>
    </row>
    <row r="16" spans="1:27">
      <c r="B16" s="54"/>
      <c r="C16" s="47"/>
      <c r="D16" s="3" t="s">
        <v>14</v>
      </c>
      <c r="E16">
        <v>0.15106419367094001</v>
      </c>
      <c r="F16">
        <v>0.30365613625364379</v>
      </c>
      <c r="G16">
        <v>0.74759389958101052</v>
      </c>
      <c r="H16">
        <v>1.3526175686382855</v>
      </c>
      <c r="L16" s="47"/>
      <c r="M16" s="47"/>
      <c r="N16" s="3" t="s">
        <v>14</v>
      </c>
      <c r="O16" s="9">
        <f>(E16*S$5)/10</f>
        <v>63.046258238309591</v>
      </c>
      <c r="P16" s="9">
        <f t="shared" ref="P16:R16" si="6">(F16*T$5)/10</f>
        <v>63.365059305835111</v>
      </c>
      <c r="Q16" s="9">
        <f t="shared" si="6"/>
        <v>78.00160465728581</v>
      </c>
      <c r="R16" s="9">
        <f t="shared" si="6"/>
        <v>70.563939125609366</v>
      </c>
      <c r="S16" s="3"/>
      <c r="T16" s="3"/>
      <c r="Y16" s="25"/>
      <c r="Z16" s="9"/>
    </row>
    <row r="17" spans="2:27">
      <c r="B17" s="54"/>
      <c r="C17" s="47"/>
      <c r="D17" s="3" t="s">
        <v>15</v>
      </c>
      <c r="E17">
        <v>0.14062375137194541</v>
      </c>
      <c r="F17">
        <v>0.28758245107091224</v>
      </c>
      <c r="G17">
        <v>0.77542870479100356</v>
      </c>
      <c r="H17">
        <v>1.4552884228120211</v>
      </c>
      <c r="L17" s="47"/>
      <c r="M17" s="47"/>
      <c r="N17" s="3" t="s">
        <v>15</v>
      </c>
      <c r="O17" s="9">
        <f t="shared" ref="O17:O18" si="7">(E17*S$5)/10</f>
        <v>58.688966114284518</v>
      </c>
      <c r="P17" s="9">
        <f t="shared" ref="P17:P18" si="8">(F17*T$5)/10</f>
        <v>60.010903425987031</v>
      </c>
      <c r="Q17" s="9">
        <f t="shared" ref="Q17:Q18" si="9">(G17*U$5)/10</f>
        <v>80.905801003616688</v>
      </c>
      <c r="R17" s="9">
        <f t="shared" ref="R17:R18" si="10">(H17*V$5)/10</f>
        <v>75.920116711845637</v>
      </c>
    </row>
    <row r="18" spans="2:27">
      <c r="B18" s="54"/>
      <c r="C18" s="47"/>
      <c r="D18" s="3" t="s">
        <v>16</v>
      </c>
      <c r="E18">
        <v>0.14352448636677964</v>
      </c>
      <c r="F18">
        <v>0.30874858167135588</v>
      </c>
      <c r="G18">
        <v>0.77624575492706205</v>
      </c>
      <c r="H18">
        <v>1.5146552632811621</v>
      </c>
      <c r="L18" s="47"/>
      <c r="M18" s="52"/>
      <c r="N18" s="17" t="s">
        <v>16</v>
      </c>
      <c r="O18" s="4">
        <f t="shared" si="7"/>
        <v>59.899580510198788</v>
      </c>
      <c r="P18" s="4">
        <f t="shared" si="8"/>
        <v>64.427718897984818</v>
      </c>
      <c r="Q18" s="4">
        <f t="shared" si="9"/>
        <v>80.991049454324667</v>
      </c>
      <c r="R18" s="4">
        <f t="shared" si="10"/>
        <v>79.017191756613514</v>
      </c>
      <c r="S18" s="3">
        <f>AVERAGE(O13:R18)</f>
        <v>58.649836258701242</v>
      </c>
      <c r="T18" s="3">
        <f>_xlfn.STDEV.S(O13:R18)</f>
        <v>13.597254260707281</v>
      </c>
      <c r="V18" s="26">
        <f>(S18/($B$5/10))*1000</f>
        <v>1.6215933764675525</v>
      </c>
      <c r="W18" s="26">
        <f>(T18/($B$5/10))*1000</f>
        <v>0.37594678610951676</v>
      </c>
    </row>
    <row r="19" spans="2:27">
      <c r="B19" s="54"/>
      <c r="C19" s="47" t="s">
        <v>7</v>
      </c>
      <c r="D19" s="1" t="s">
        <v>2</v>
      </c>
      <c r="E19">
        <v>0.32728508899999997</v>
      </c>
      <c r="F19">
        <v>0.591266862</v>
      </c>
      <c r="G19">
        <v>1.363504345</v>
      </c>
      <c r="H19">
        <v>2.626528655</v>
      </c>
      <c r="L19" s="47"/>
      <c r="M19" s="53" t="s">
        <v>7</v>
      </c>
      <c r="N19" s="18" t="s">
        <v>2</v>
      </c>
      <c r="O19" s="19">
        <f>(E19*K$5)/10</f>
        <v>68.29580106715747</v>
      </c>
      <c r="P19" s="19">
        <f t="shared" ref="P19:P21" si="11">(F19*L$5)/10</f>
        <v>61.69093145693914</v>
      </c>
      <c r="Q19" s="19">
        <f t="shared" ref="Q19:Q21" si="12">(G19*M$5)/10</f>
        <v>71.131885189799192</v>
      </c>
      <c r="R19" s="19">
        <f t="shared" ref="R19:R21" si="13">(H19*N$5)/10</f>
        <v>68.510942198419514</v>
      </c>
      <c r="X19" s="25"/>
    </row>
    <row r="20" spans="2:27">
      <c r="B20" s="54"/>
      <c r="C20" s="47"/>
      <c r="D20" s="1" t="s">
        <v>3</v>
      </c>
      <c r="E20">
        <v>0.27868517799999998</v>
      </c>
      <c r="F20">
        <v>0.69905872499999999</v>
      </c>
      <c r="G20">
        <v>1.6574883819999999</v>
      </c>
      <c r="H20">
        <v>3.2839151559999999</v>
      </c>
      <c r="L20" s="47"/>
      <c r="M20" s="47"/>
      <c r="N20" s="1" t="s">
        <v>3</v>
      </c>
      <c r="O20" s="9">
        <f>(E20*K$5)/10</f>
        <v>58.15427624646037</v>
      </c>
      <c r="P20" s="9">
        <f t="shared" si="11"/>
        <v>72.937596642022314</v>
      </c>
      <c r="Q20" s="9">
        <f t="shared" si="12"/>
        <v>86.468571753506254</v>
      </c>
      <c r="R20" s="9">
        <f t="shared" si="13"/>
        <v>85.658354044201275</v>
      </c>
      <c r="V20" s="27"/>
      <c r="W20" s="27"/>
      <c r="X20" s="25"/>
    </row>
    <row r="21" spans="2:27">
      <c r="B21" s="54"/>
      <c r="C21" s="47"/>
      <c r="D21" s="2" t="s">
        <v>4</v>
      </c>
      <c r="E21" s="5">
        <v>0.30963925799999997</v>
      </c>
      <c r="F21" s="4">
        <v>0.63551102199999998</v>
      </c>
      <c r="G21" s="4">
        <v>1.6548636919999999</v>
      </c>
      <c r="H21" s="4">
        <v>3.0559703429999998</v>
      </c>
      <c r="L21" s="47"/>
      <c r="M21" s="47"/>
      <c r="N21" s="2" t="s">
        <v>4</v>
      </c>
      <c r="O21" s="9">
        <f t="shared" ref="O21" si="14">(E21*K$5)/10</f>
        <v>64.613579651807015</v>
      </c>
      <c r="P21" s="9">
        <f t="shared" si="11"/>
        <v>66.307228458088929</v>
      </c>
      <c r="Q21" s="9">
        <f t="shared" si="12"/>
        <v>86.331645788859745</v>
      </c>
      <c r="R21" s="9">
        <f t="shared" si="13"/>
        <v>79.712592181621275</v>
      </c>
    </row>
    <row r="22" spans="2:27">
      <c r="B22" s="54"/>
      <c r="C22" s="47"/>
      <c r="D22" s="3" t="s">
        <v>14</v>
      </c>
      <c r="E22">
        <v>0.17159540063765436</v>
      </c>
      <c r="F22">
        <v>0.35496389673461987</v>
      </c>
      <c r="G22">
        <v>0.92902200056108275</v>
      </c>
      <c r="H22">
        <v>1.8171315258612961</v>
      </c>
      <c r="L22" s="47"/>
      <c r="M22" s="47"/>
      <c r="N22" s="3" t="s">
        <v>14</v>
      </c>
      <c r="O22" s="9">
        <f>(E22*S$5)/10</f>
        <v>71.614905413478397</v>
      </c>
      <c r="P22" s="9">
        <f t="shared" ref="P22:P24" si="15">(F22*T$5)/10</f>
        <v>74.071641184394522</v>
      </c>
      <c r="Q22" s="9">
        <f t="shared" ref="Q22:Q24" si="16">(G22*U$5)/10</f>
        <v>96.931244150466583</v>
      </c>
      <c r="R22" s="9">
        <f t="shared" ref="R22:R24" si="17">(H22*V$5)/10</f>
        <v>94.796904422281358</v>
      </c>
    </row>
    <row r="23" spans="2:27">
      <c r="B23" s="54"/>
      <c r="C23" s="47"/>
      <c r="D23" s="3" t="s">
        <v>15</v>
      </c>
      <c r="E23">
        <v>0.14312449373871305</v>
      </c>
      <c r="F23">
        <v>0.28452202470913923</v>
      </c>
      <c r="G23">
        <v>0.90844457477164842</v>
      </c>
      <c r="L23" s="47"/>
      <c r="M23" s="47"/>
      <c r="N23" s="3" t="s">
        <v>15</v>
      </c>
      <c r="O23" s="9">
        <f t="shared" ref="O23:O24" si="18">(E23*S$5)/10</f>
        <v>59.732644600969117</v>
      </c>
      <c r="P23" s="9">
        <f t="shared" si="15"/>
        <v>59.372272834465242</v>
      </c>
      <c r="Q23" s="9">
        <f t="shared" si="16"/>
        <v>94.784260029553266</v>
      </c>
      <c r="R23" s="9"/>
    </row>
    <row r="24" spans="2:27">
      <c r="B24" s="54"/>
      <c r="C24" s="47"/>
      <c r="D24" s="3" t="s">
        <v>16</v>
      </c>
      <c r="E24">
        <v>0.15326079552514998</v>
      </c>
      <c r="F24">
        <v>0.42468257045436852</v>
      </c>
      <c r="G24">
        <v>0.99337367729775061</v>
      </c>
      <c r="H24">
        <v>1.8377651490952129</v>
      </c>
      <c r="L24" s="47"/>
      <c r="M24" s="52"/>
      <c r="N24" s="17" t="s">
        <v>16</v>
      </c>
      <c r="O24" s="4">
        <f t="shared" si="18"/>
        <v>63.963004453160053</v>
      </c>
      <c r="P24" s="4">
        <f t="shared" si="15"/>
        <v>88.620097044630839</v>
      </c>
      <c r="Q24" s="4">
        <f t="shared" si="16"/>
        <v>103.6454964345746</v>
      </c>
      <c r="R24" s="4">
        <f t="shared" si="17"/>
        <v>95.873328215360317</v>
      </c>
      <c r="S24" s="3">
        <f>AVERAGE(O19:R24)</f>
        <v>77.096487107052909</v>
      </c>
      <c r="T24" s="3">
        <f>_xlfn.STDEV.S(O19:R24)</f>
        <v>14.082241054425923</v>
      </c>
      <c r="V24" s="26">
        <f>(S24/($B$5/10))*1000</f>
        <v>2.1316198103309336</v>
      </c>
      <c r="W24" s="26">
        <f>(T24/($B$5/10))*1000</f>
        <v>0.38935605410643648</v>
      </c>
    </row>
    <row r="25" spans="2:27">
      <c r="B25" s="54"/>
      <c r="C25" s="47" t="s">
        <v>8</v>
      </c>
      <c r="D25" s="1" t="s">
        <v>2</v>
      </c>
      <c r="E25">
        <v>0.31146053200000001</v>
      </c>
      <c r="F25">
        <v>0.61337087099999998</v>
      </c>
      <c r="G25">
        <v>1.476809364</v>
      </c>
      <c r="H25">
        <v>3.1467443770000001</v>
      </c>
      <c r="L25" s="47"/>
      <c r="M25" s="47" t="s">
        <v>8</v>
      </c>
      <c r="N25" s="1" t="s">
        <v>2</v>
      </c>
      <c r="O25" s="9">
        <f>(E25*K$5)/10</f>
        <v>64.993631695035873</v>
      </c>
      <c r="P25" s="9">
        <f t="shared" ref="P25:P27" si="19">(F25*L$5)/10</f>
        <v>63.997194486005299</v>
      </c>
      <c r="Q25" s="9">
        <f t="shared" ref="Q25:Q27" si="20">(G25*M$5)/10</f>
        <v>77.042830492240483</v>
      </c>
      <c r="R25" s="9">
        <f t="shared" ref="R25:R27" si="21">(H25*N$5)/10</f>
        <v>82.080361741131895</v>
      </c>
    </row>
    <row r="26" spans="2:27">
      <c r="B26" s="54"/>
      <c r="C26" s="47"/>
      <c r="D26" s="1" t="s">
        <v>3</v>
      </c>
      <c r="E26">
        <v>0.30707561</v>
      </c>
      <c r="F26">
        <v>0.72113539400000004</v>
      </c>
      <c r="G26">
        <v>1.9120444569999999</v>
      </c>
      <c r="H26">
        <v>3.573841088</v>
      </c>
      <c r="L26" s="47"/>
      <c r="M26" s="47"/>
      <c r="N26" s="1" t="s">
        <v>3</v>
      </c>
      <c r="O26" s="9">
        <f t="shared" ref="O26:O27" si="22">(E26*K$5)/10</f>
        <v>64.078613655191702</v>
      </c>
      <c r="P26" s="9">
        <f t="shared" si="19"/>
        <v>75.241007101167128</v>
      </c>
      <c r="Q26" s="9">
        <f t="shared" si="20"/>
        <v>99.748363319748677</v>
      </c>
      <c r="R26" s="9">
        <f t="shared" si="21"/>
        <v>93.220844836472835</v>
      </c>
    </row>
    <row r="27" spans="2:27">
      <c r="B27" s="54"/>
      <c r="C27" s="47"/>
      <c r="D27" s="2" t="s">
        <v>4</v>
      </c>
      <c r="E27">
        <v>0.32132918999999999</v>
      </c>
      <c r="F27">
        <v>0.70316160100000002</v>
      </c>
      <c r="G27">
        <v>1.797144426</v>
      </c>
      <c r="H27">
        <v>3.394872286</v>
      </c>
      <c r="L27" s="47"/>
      <c r="M27" s="47"/>
      <c r="N27" s="2" t="s">
        <v>4</v>
      </c>
      <c r="O27" s="9">
        <f t="shared" si="22"/>
        <v>67.052961393272781</v>
      </c>
      <c r="P27" s="9">
        <f t="shared" si="19"/>
        <v>73.365677866185905</v>
      </c>
      <c r="Q27" s="9">
        <f t="shared" si="20"/>
        <v>93.754208740507963</v>
      </c>
      <c r="R27" s="9">
        <f t="shared" si="21"/>
        <v>88.55258385032252</v>
      </c>
    </row>
    <row r="28" spans="2:27">
      <c r="B28" s="54"/>
      <c r="C28" s="47"/>
      <c r="D28" s="3" t="s">
        <v>14</v>
      </c>
      <c r="E28">
        <v>0.19449043161995644</v>
      </c>
      <c r="F28">
        <v>0.40295150576874222</v>
      </c>
      <c r="G28">
        <v>1.0098349810467886</v>
      </c>
      <c r="H28">
        <v>2.0515469823303549</v>
      </c>
      <c r="L28" s="47"/>
      <c r="M28" s="47"/>
      <c r="N28" s="3" t="s">
        <v>14</v>
      </c>
      <c r="O28" s="9">
        <f>(E28*S$5)/10</f>
        <v>81.170088548593426</v>
      </c>
      <c r="P28" s="9">
        <f t="shared" ref="P28:P30" si="23">(F28*T$5)/10</f>
        <v>84.085394668541028</v>
      </c>
      <c r="Q28" s="9">
        <f t="shared" ref="Q28:Q30" si="24">(G28*U$5)/10</f>
        <v>105.36301728098007</v>
      </c>
      <c r="R28" s="9">
        <f t="shared" ref="R28:R30" si="25">(H28*V$5)/10</f>
        <v>107.02599147830499</v>
      </c>
    </row>
    <row r="29" spans="2:27">
      <c r="B29" s="54"/>
      <c r="C29" s="47"/>
      <c r="D29" s="3" t="s">
        <v>15</v>
      </c>
      <c r="E29">
        <v>0.1727438105554121</v>
      </c>
      <c r="F29">
        <v>0.35372710587048273</v>
      </c>
      <c r="G29">
        <v>1.0269852883775561</v>
      </c>
      <c r="H29">
        <v>2.0022687210995054</v>
      </c>
      <c r="L29" s="47"/>
      <c r="M29" s="47"/>
      <c r="N29" s="3" t="s">
        <v>15</v>
      </c>
      <c r="O29" s="9">
        <f t="shared" ref="O29:O30" si="26">(E29*S$5)/10</f>
        <v>72.094191381112154</v>
      </c>
      <c r="P29" s="9">
        <f t="shared" si="23"/>
        <v>73.813555418627203</v>
      </c>
      <c r="Q29" s="9">
        <f t="shared" si="24"/>
        <v>107.15242660188979</v>
      </c>
      <c r="R29" s="9">
        <f t="shared" si="25"/>
        <v>104.45522180450118</v>
      </c>
    </row>
    <row r="30" spans="2:27" ht="14.65" thickBot="1">
      <c r="B30" s="54"/>
      <c r="C30" s="47"/>
      <c r="D30" s="3" t="s">
        <v>16</v>
      </c>
      <c r="E30">
        <v>0.19312713506741652</v>
      </c>
      <c r="F30">
        <v>0.41039770818905552</v>
      </c>
      <c r="G30">
        <v>1.0382260649674531</v>
      </c>
      <c r="H30">
        <v>1.9507825099993514</v>
      </c>
      <c r="L30" s="48"/>
      <c r="M30" s="48"/>
      <c r="N30" s="10" t="s">
        <v>16</v>
      </c>
      <c r="O30" s="11">
        <f t="shared" si="26"/>
        <v>80.601120188731429</v>
      </c>
      <c r="P30" s="11">
        <f t="shared" si="23"/>
        <v>85.639221519490249</v>
      </c>
      <c r="Q30" s="11">
        <f t="shared" si="24"/>
        <v>108.32525400470487</v>
      </c>
      <c r="R30" s="11">
        <f t="shared" si="25"/>
        <v>101.76926684567491</v>
      </c>
      <c r="S30" s="3">
        <f>AVERAGE(O25:R30)</f>
        <v>85.60929287160144</v>
      </c>
      <c r="T30" s="3">
        <f>_xlfn.STDEV.S(O25:R30)</f>
        <v>15.022188511368087</v>
      </c>
      <c r="U30" s="20">
        <f>MEDIAN(O13:R30)</f>
        <v>72.937596642022314</v>
      </c>
      <c r="V30" s="26">
        <f>(S30/($B$5/10))*1000</f>
        <v>2.3669880623761168</v>
      </c>
      <c r="W30" s="26">
        <f>(T30/($B$5/10))*1000</f>
        <v>0.415344405781993</v>
      </c>
      <c r="X30" s="26">
        <f>(U30/($B$5/10))*1000</f>
        <v>2.0166317786201522</v>
      </c>
      <c r="Y30" s="29">
        <f>(X30*10^-18)*(6.02214*10^23)</f>
        <v>1214443.8899299563</v>
      </c>
      <c r="Z30" s="30">
        <f>U30*L12/10000000</f>
        <v>0.3127316156181334</v>
      </c>
      <c r="AA30">
        <f>X30/135*1000</f>
        <v>14.938013174964089</v>
      </c>
    </row>
    <row r="31" spans="2:27">
      <c r="B31" s="54" t="s">
        <v>9</v>
      </c>
      <c r="C31" s="47" t="s">
        <v>1</v>
      </c>
      <c r="D31" s="1" t="s">
        <v>2</v>
      </c>
      <c r="E31">
        <v>0.20048780699999999</v>
      </c>
      <c r="F31">
        <v>0.40874388699999997</v>
      </c>
      <c r="G31">
        <v>1.0466825850000001</v>
      </c>
      <c r="H31">
        <v>1.8505121250000001</v>
      </c>
      <c r="L31" s="46" t="s">
        <v>9</v>
      </c>
      <c r="M31" s="46" t="s">
        <v>1</v>
      </c>
      <c r="N31" s="12" t="s">
        <v>2</v>
      </c>
      <c r="O31" s="13">
        <f>(E31*K$5)/10</f>
        <v>41.836538979209834</v>
      </c>
      <c r="P31" s="13">
        <f t="shared" ref="P31:P33" si="27">(F31*L$5)/10</f>
        <v>42.647056239657609</v>
      </c>
      <c r="Q31" s="13">
        <f t="shared" ref="Q31:Q33" si="28">(G31*M$5)/10</f>
        <v>54.603790401843014</v>
      </c>
      <c r="R31" s="13">
        <f t="shared" ref="R31:R33" si="29">(H31*N$5)/10</f>
        <v>48.269158987473318</v>
      </c>
    </row>
    <row r="32" spans="2:27">
      <c r="B32" s="54"/>
      <c r="C32" s="47"/>
      <c r="D32" s="1" t="s">
        <v>3</v>
      </c>
      <c r="E32">
        <v>0.172557923</v>
      </c>
      <c r="F32">
        <v>0.39173154599999999</v>
      </c>
      <c r="G32">
        <v>0.957272652</v>
      </c>
      <c r="H32">
        <v>1.621533675</v>
      </c>
      <c r="L32" s="47"/>
      <c r="M32" s="47"/>
      <c r="N32" s="1" t="s">
        <v>3</v>
      </c>
      <c r="O32" s="9">
        <f t="shared" ref="O32:O33" si="30">(E32*K$5)/10</f>
        <v>36.008305840569101</v>
      </c>
      <c r="P32" s="9">
        <f t="shared" si="27"/>
        <v>40.872041893338512</v>
      </c>
      <c r="Q32" s="9">
        <f t="shared" si="28"/>
        <v>49.939414294568017</v>
      </c>
      <c r="R32" s="9">
        <f t="shared" si="29"/>
        <v>42.296435513556496</v>
      </c>
    </row>
    <row r="33" spans="2:26">
      <c r="B33" s="54"/>
      <c r="C33" s="47"/>
      <c r="D33" s="2" t="s">
        <v>4</v>
      </c>
      <c r="E33">
        <v>0.20186248800000001</v>
      </c>
      <c r="F33">
        <v>0.51437412500000002</v>
      </c>
      <c r="G33">
        <v>0.83663594399999996</v>
      </c>
      <c r="H33">
        <v>1.251364557</v>
      </c>
      <c r="L33" s="47"/>
      <c r="M33" s="47"/>
      <c r="N33" s="2" t="s">
        <v>4</v>
      </c>
      <c r="O33" s="9">
        <f t="shared" si="30"/>
        <v>42.123398794283176</v>
      </c>
      <c r="P33" s="9">
        <f t="shared" si="27"/>
        <v>53.668184246385259</v>
      </c>
      <c r="Q33" s="9">
        <f t="shared" si="28"/>
        <v>43.64598626509494</v>
      </c>
      <c r="R33" s="9">
        <f t="shared" si="29"/>
        <v>32.640864081407798</v>
      </c>
    </row>
    <row r="34" spans="2:26">
      <c r="B34" s="54"/>
      <c r="C34" s="47"/>
      <c r="D34" s="3" t="s">
        <v>14</v>
      </c>
      <c r="E34">
        <v>0.12740495308548297</v>
      </c>
      <c r="F34">
        <v>0.25487356200612271</v>
      </c>
      <c r="G34">
        <v>0.64430561193911728</v>
      </c>
      <c r="H34">
        <v>1.1747008993570973</v>
      </c>
      <c r="L34" s="47"/>
      <c r="M34" s="47"/>
      <c r="N34" s="3" t="s">
        <v>14</v>
      </c>
      <c r="O34" s="9">
        <f>(E34*S$5)/10</f>
        <v>53.172134162804319</v>
      </c>
      <c r="P34" s="9">
        <f t="shared" ref="P34:P36" si="31">(F34*T$5)/10</f>
        <v>53.185417463512934</v>
      </c>
      <c r="Q34" s="9">
        <f t="shared" ref="Q34:Q36" si="32">(G34*U$5)/10</f>
        <v>67.224828411671268</v>
      </c>
      <c r="R34" s="9">
        <f t="shared" ref="R34:R36" si="33">(H34*V$5)/10</f>
        <v>61.282305268651648</v>
      </c>
      <c r="S34" s="3"/>
      <c r="T34" s="3"/>
    </row>
    <row r="35" spans="2:26">
      <c r="B35" s="54"/>
      <c r="C35" s="47"/>
      <c r="D35" s="3" t="s">
        <v>15</v>
      </c>
      <c r="E35">
        <v>0.12763929889441541</v>
      </c>
      <c r="F35">
        <v>0.24392138628824131</v>
      </c>
      <c r="G35">
        <v>0.68387640348091705</v>
      </c>
      <c r="H35">
        <v>1.3590476425700078</v>
      </c>
      <c r="L35" s="47"/>
      <c r="M35" s="47"/>
      <c r="N35" s="3" t="s">
        <v>15</v>
      </c>
      <c r="O35" s="9">
        <f t="shared" ref="O35:O36" si="34">(E35*S$5)/10</f>
        <v>53.26993779202968</v>
      </c>
      <c r="P35" s="9">
        <f t="shared" si="31"/>
        <v>50.899986079008329</v>
      </c>
      <c r="Q35" s="9">
        <f t="shared" si="32"/>
        <v>71.353520793389748</v>
      </c>
      <c r="R35" s="9">
        <f t="shared" si="33"/>
        <v>70.899386007278949</v>
      </c>
    </row>
    <row r="36" spans="2:26">
      <c r="B36" s="54"/>
      <c r="C36" s="47"/>
      <c r="D36" s="3" t="s">
        <v>16</v>
      </c>
      <c r="E36">
        <v>0.11959869896832542</v>
      </c>
      <c r="F36">
        <v>0.24152142604955942</v>
      </c>
      <c r="G36">
        <v>0.63351981967301341</v>
      </c>
      <c r="H36">
        <v>1.2694122054948564</v>
      </c>
      <c r="L36" s="47"/>
      <c r="M36" s="47"/>
      <c r="N36" s="3" t="s">
        <v>16</v>
      </c>
      <c r="O36" s="9">
        <f t="shared" si="34"/>
        <v>49.914213798060352</v>
      </c>
      <c r="P36" s="9">
        <f t="shared" si="31"/>
        <v>50.399177418488797</v>
      </c>
      <c r="Q36" s="9">
        <f t="shared" si="32"/>
        <v>66.09947264736158</v>
      </c>
      <c r="R36" s="9">
        <f t="shared" si="33"/>
        <v>66.223245705747942</v>
      </c>
      <c r="S36" s="3">
        <f>AVERAGE(O31:R36)</f>
        <v>51.769783378558031</v>
      </c>
      <c r="T36" s="3">
        <f>_xlfn.STDEV.S(O31:R36)</f>
        <v>10.827461289039238</v>
      </c>
      <c r="V36" s="26">
        <f>(S36/($B$6/10))*1000</f>
        <v>1.3373001114734699</v>
      </c>
      <c r="W36" s="26">
        <f>(T36/($B$6/10))*1000</f>
        <v>0.27969143859319273</v>
      </c>
    </row>
    <row r="37" spans="2:26">
      <c r="B37" s="54"/>
      <c r="C37" s="47" t="s">
        <v>7</v>
      </c>
      <c r="D37" s="1" t="s">
        <v>2</v>
      </c>
      <c r="E37">
        <v>0.33359348300000002</v>
      </c>
      <c r="F37">
        <v>0.63206352700000001</v>
      </c>
      <c r="G37">
        <v>1.6312258900000001</v>
      </c>
      <c r="H37">
        <v>3.071805307</v>
      </c>
      <c r="L37" s="47"/>
      <c r="M37" s="47" t="s">
        <v>7</v>
      </c>
      <c r="N37" s="1" t="s">
        <v>2</v>
      </c>
      <c r="O37" s="9">
        <f>(E37*K$5)/10</f>
        <v>69.612197188330143</v>
      </c>
      <c r="P37" s="9">
        <f t="shared" ref="P37:P39" si="35">(F37*L$5)/10</f>
        <v>65.947527633619018</v>
      </c>
      <c r="Q37" s="9">
        <f t="shared" ref="Q37:Q39" si="36">(G37*M$5)/10</f>
        <v>85.09849869683255</v>
      </c>
      <c r="R37" s="9">
        <f t="shared" ref="R37:R39" si="37">(H37*N$5)/10</f>
        <v>80.125634811578067</v>
      </c>
      <c r="X37" s="25"/>
    </row>
    <row r="38" spans="2:26">
      <c r="B38" s="54"/>
      <c r="C38" s="47"/>
      <c r="D38" s="1" t="s">
        <v>3</v>
      </c>
      <c r="E38">
        <v>0.26987813399999999</v>
      </c>
      <c r="F38">
        <v>0.603246905</v>
      </c>
      <c r="G38">
        <v>1.4267695520000001</v>
      </c>
      <c r="H38">
        <v>2.2439225340000002</v>
      </c>
      <c r="L38" s="47"/>
      <c r="M38" s="47"/>
      <c r="N38" s="1" t="s">
        <v>3</v>
      </c>
      <c r="O38" s="9">
        <f t="shared" ref="O38:O39" si="38">(E38*K$5)/10</f>
        <v>56.316477503928283</v>
      </c>
      <c r="P38" s="9">
        <f t="shared" si="35"/>
        <v>62.940891600256258</v>
      </c>
      <c r="Q38" s="9">
        <f t="shared" si="36"/>
        <v>74.432331908091754</v>
      </c>
      <c r="R38" s="9">
        <f t="shared" si="37"/>
        <v>58.530961286849184</v>
      </c>
      <c r="V38" s="27"/>
      <c r="W38" s="27"/>
      <c r="X38" s="25"/>
    </row>
    <row r="39" spans="2:26">
      <c r="B39" s="54"/>
      <c r="C39" s="47"/>
      <c r="D39" s="2" t="s">
        <v>4</v>
      </c>
      <c r="E39">
        <v>0.31425443199999997</v>
      </c>
      <c r="F39">
        <v>0.80790698100000002</v>
      </c>
      <c r="G39">
        <v>1.458232448</v>
      </c>
      <c r="H39">
        <v>2.1437051280000001</v>
      </c>
      <c r="L39" s="47"/>
      <c r="M39" s="47"/>
      <c r="N39" s="2" t="s">
        <v>4</v>
      </c>
      <c r="O39" s="9">
        <f t="shared" si="38"/>
        <v>65.576645235874352</v>
      </c>
      <c r="P39" s="9">
        <f t="shared" si="35"/>
        <v>84.294482562179567</v>
      </c>
      <c r="Q39" s="9">
        <f t="shared" si="36"/>
        <v>76.073701892879427</v>
      </c>
      <c r="R39" s="9">
        <f t="shared" si="37"/>
        <v>55.916868767176467</v>
      </c>
    </row>
    <row r="40" spans="2:26">
      <c r="B40" s="54"/>
      <c r="C40" s="47"/>
      <c r="D40" s="3" t="s">
        <v>14</v>
      </c>
      <c r="E40">
        <v>0.11837103862584351</v>
      </c>
      <c r="F40">
        <v>0.28227408341433591</v>
      </c>
      <c r="G40">
        <v>0.79524400818416374</v>
      </c>
      <c r="H40">
        <v>1.3902312818447558</v>
      </c>
      <c r="L40" s="47"/>
      <c r="M40" s="47"/>
      <c r="N40" s="3" t="s">
        <v>14</v>
      </c>
      <c r="O40" s="9">
        <f>(E40*S$5)/10</f>
        <v>49.40185286659009</v>
      </c>
      <c r="P40" s="9">
        <f t="shared" ref="P40:P42" si="39">(F40*T$5)/10</f>
        <v>58.903186534354155</v>
      </c>
      <c r="Q40" s="9">
        <f t="shared" ref="Q40:Q42" si="40">(G40*U$5)/10</f>
        <v>82.973267662057467</v>
      </c>
      <c r="R40" s="9">
        <f t="shared" ref="R40:R42" si="41">(H40*V$5)/10</f>
        <v>72.526187606280445</v>
      </c>
    </row>
    <row r="41" spans="2:26">
      <c r="B41" s="54"/>
      <c r="C41" s="47"/>
      <c r="D41" s="3" t="s">
        <v>15</v>
      </c>
      <c r="E41">
        <v>0.14222160172377102</v>
      </c>
      <c r="F41">
        <v>0.25690288196010019</v>
      </c>
      <c r="G41">
        <v>0.76701885251959778</v>
      </c>
      <c r="H41">
        <v>1.552070672380427</v>
      </c>
      <c r="L41" s="47"/>
      <c r="M41" s="47"/>
      <c r="N41" s="3" t="s">
        <v>15</v>
      </c>
      <c r="O41" s="9">
        <f t="shared" ref="O41:O42" si="42">(E41*S$5)/10</f>
        <v>59.355824907618491</v>
      </c>
      <c r="P41" s="9">
        <f t="shared" si="39"/>
        <v>53.608883232460492</v>
      </c>
      <c r="Q41" s="9">
        <f t="shared" si="40"/>
        <v>80.028343372584644</v>
      </c>
      <c r="R41" s="9">
        <f t="shared" si="41"/>
        <v>80.969095022736411</v>
      </c>
    </row>
    <row r="42" spans="2:26">
      <c r="B42" s="54"/>
      <c r="C42" s="47"/>
      <c r="D42" s="3" t="s">
        <v>16</v>
      </c>
      <c r="E42">
        <v>0.11679776843046566</v>
      </c>
      <c r="F42">
        <v>0.22938919882834877</v>
      </c>
      <c r="G42">
        <v>0.75582631136216094</v>
      </c>
      <c r="H42">
        <v>1.4703423432593621</v>
      </c>
      <c r="L42" s="47"/>
      <c r="M42" s="47"/>
      <c r="N42" s="3" t="s">
        <v>16</v>
      </c>
      <c r="O42" s="9">
        <f t="shared" si="42"/>
        <v>48.745252539231984</v>
      </c>
      <c r="P42" s="9">
        <f t="shared" si="39"/>
        <v>47.867500282408344</v>
      </c>
      <c r="Q42" s="9">
        <f t="shared" si="40"/>
        <v>78.860548703631238</v>
      </c>
      <c r="R42" s="9">
        <f t="shared" si="41"/>
        <v>76.705456153442086</v>
      </c>
      <c r="S42" s="3">
        <f>AVERAGE(O37:R42)</f>
        <v>67.700484082124618</v>
      </c>
      <c r="T42" s="3">
        <f>_xlfn.STDEV.S(O37:R42)</f>
        <v>12.260907968401504</v>
      </c>
      <c r="V42" s="26">
        <f>(S42/($B$6/10))*1000</f>
        <v>1.7488167614649748</v>
      </c>
      <c r="W42" s="26">
        <f>(T42/($B$6/10))*1000</f>
        <v>0.3167197643654886</v>
      </c>
    </row>
    <row r="43" spans="2:26">
      <c r="B43" s="54"/>
      <c r="C43" s="47" t="s">
        <v>8</v>
      </c>
      <c r="D43" s="1" t="s">
        <v>2</v>
      </c>
      <c r="E43">
        <v>0.33390367399999998</v>
      </c>
      <c r="F43">
        <v>0.69871657499999995</v>
      </c>
      <c r="G43">
        <v>1.7896278249999999</v>
      </c>
      <c r="H43">
        <v>3.3910766350000001</v>
      </c>
      <c r="L43" s="47"/>
      <c r="M43" s="47" t="s">
        <v>8</v>
      </c>
      <c r="N43" s="1" t="s">
        <v>2</v>
      </c>
      <c r="O43" s="9">
        <f>(E43*K$5)/10</f>
        <v>69.676925902044374</v>
      </c>
      <c r="P43" s="9">
        <f t="shared" ref="P43:P45" si="43">(F43*L$5)/10</f>
        <v>72.901897783258946</v>
      </c>
      <c r="Q43" s="9">
        <f t="shared" ref="Q43:Q45" si="44">(G43*M$5)/10</f>
        <v>93.362079444176658</v>
      </c>
      <c r="R43" s="9">
        <f t="shared" ref="R43:R45" si="45">(H43*N$5)/10</f>
        <v>88.453577267709633</v>
      </c>
    </row>
    <row r="44" spans="2:26">
      <c r="B44" s="54"/>
      <c r="C44" s="47"/>
      <c r="D44" s="1" t="s">
        <v>3</v>
      </c>
      <c r="E44">
        <v>0.29439365699999998</v>
      </c>
      <c r="F44">
        <v>0.64462213099999999</v>
      </c>
      <c r="G44">
        <v>1.6275584729999999</v>
      </c>
      <c r="H44">
        <v>2.9248827149999999</v>
      </c>
      <c r="L44" s="47"/>
      <c r="M44" s="47"/>
      <c r="N44" s="1" t="s">
        <v>3</v>
      </c>
      <c r="O44" s="9">
        <f t="shared" ref="O44:O45" si="46">(E44*K$5)/10</f>
        <v>61.432223189077185</v>
      </c>
      <c r="P44" s="9">
        <f t="shared" si="43"/>
        <v>67.257853018569875</v>
      </c>
      <c r="Q44" s="9">
        <f t="shared" si="44"/>
        <v>84.907175298455613</v>
      </c>
      <c r="R44" s="9">
        <f t="shared" si="45"/>
        <v>76.293274106511248</v>
      </c>
    </row>
    <row r="45" spans="2:26">
      <c r="B45" s="54"/>
      <c r="C45" s="47"/>
      <c r="D45" s="2" t="s">
        <v>4</v>
      </c>
      <c r="E45">
        <v>0.354437065</v>
      </c>
      <c r="F45">
        <v>0.85542336600000002</v>
      </c>
      <c r="G45">
        <v>1.4861521289999999</v>
      </c>
      <c r="H45">
        <v>2.485987078</v>
      </c>
      <c r="L45" s="47"/>
      <c r="M45" s="47"/>
      <c r="N45" s="2" t="s">
        <v>4</v>
      </c>
      <c r="O45" s="9">
        <f t="shared" si="46"/>
        <v>73.961705240006097</v>
      </c>
      <c r="P45" s="9">
        <f t="shared" si="43"/>
        <v>89.252193265263969</v>
      </c>
      <c r="Q45" s="9">
        <f t="shared" si="44"/>
        <v>77.530227903016808</v>
      </c>
      <c r="R45" s="9">
        <f t="shared" si="45"/>
        <v>64.845025270389002</v>
      </c>
    </row>
    <row r="46" spans="2:26">
      <c r="B46" s="54"/>
      <c r="C46" s="47"/>
      <c r="D46" s="3" t="s">
        <v>14</v>
      </c>
      <c r="E46">
        <v>0.14184772202769813</v>
      </c>
      <c r="F46">
        <v>0.34918600498185048</v>
      </c>
      <c r="G46">
        <v>0.84422890165178599</v>
      </c>
      <c r="H46">
        <v>1.7810974474835308</v>
      </c>
      <c r="L46" s="47"/>
      <c r="M46" s="47"/>
      <c r="N46" s="3" t="s">
        <v>14</v>
      </c>
      <c r="O46" s="9">
        <f>(E46*S$5)/10</f>
        <v>59.199787164352742</v>
      </c>
      <c r="P46" s="9">
        <f t="shared" ref="P46:P48" si="47">(F46*T$5)/10</f>
        <v>72.86594694717644</v>
      </c>
      <c r="Q46" s="9">
        <f t="shared" ref="Q46:Q48" si="48">(G46*U$5)/10</f>
        <v>88.084197936611815</v>
      </c>
      <c r="R46" s="9">
        <f t="shared" ref="R46:R48" si="49">(H46*V$5)/10</f>
        <v>92.917063015477908</v>
      </c>
    </row>
    <row r="47" spans="2:26">
      <c r="B47" s="54"/>
      <c r="C47" s="47"/>
      <c r="D47" s="3" t="s">
        <v>15</v>
      </c>
      <c r="E47">
        <v>0.15703871992736415</v>
      </c>
      <c r="F47">
        <v>0.31405352785177226</v>
      </c>
      <c r="G47">
        <v>0.89927782229488673</v>
      </c>
      <c r="H47">
        <v>1.7427746318421795</v>
      </c>
      <c r="L47" s="47"/>
      <c r="M47" s="47"/>
      <c r="N47" s="3" t="s">
        <v>15</v>
      </c>
      <c r="O47" s="9">
        <f t="shared" ref="O47:O48" si="50">(E47*S$5)/10</f>
        <v>65.539711624322251</v>
      </c>
      <c r="P47" s="9">
        <f t="shared" si="47"/>
        <v>65.534721817417221</v>
      </c>
      <c r="Q47" s="9">
        <f t="shared" si="48"/>
        <v>93.827829803083659</v>
      </c>
      <c r="R47" s="9">
        <f t="shared" si="49"/>
        <v>90.917821771878906</v>
      </c>
    </row>
    <row r="48" spans="2:26" ht="14.65" thickBot="1">
      <c r="B48" s="54"/>
      <c r="C48" s="47"/>
      <c r="D48" s="3" t="s">
        <v>16</v>
      </c>
      <c r="E48">
        <v>0.15888188910385651</v>
      </c>
      <c r="F48">
        <v>0.30542049096525437</v>
      </c>
      <c r="G48">
        <v>0.84536339855598641</v>
      </c>
      <c r="H48">
        <v>1.781484293404306</v>
      </c>
      <c r="L48" s="48"/>
      <c r="M48" s="48"/>
      <c r="N48" s="10" t="s">
        <v>16</v>
      </c>
      <c r="O48" s="11">
        <f t="shared" si="50"/>
        <v>66.308953607178594</v>
      </c>
      <c r="P48" s="11">
        <f t="shared" si="47"/>
        <v>63.733233788712504</v>
      </c>
      <c r="Q48" s="11">
        <f t="shared" si="48"/>
        <v>88.202567788286572</v>
      </c>
      <c r="R48" s="11">
        <f t="shared" si="49"/>
        <v>92.937244161011932</v>
      </c>
      <c r="S48" s="3">
        <f>AVERAGE(O43:R48)</f>
        <v>77.497634879749597</v>
      </c>
      <c r="T48" s="3">
        <f>_xlfn.STDEV.S(O43:R48)</f>
        <v>11.961282014835641</v>
      </c>
      <c r="U48" s="20">
        <f>MEDIAN(O31:R48)</f>
        <v>65.762086434746692</v>
      </c>
      <c r="V48" s="26">
        <f>(S48/($B$6/10))*1000</f>
        <v>2.0018935564359337</v>
      </c>
      <c r="W48" s="26">
        <f>(T48/($B$6/10))*1000</f>
        <v>0.30897992473405739</v>
      </c>
      <c r="X48" s="26">
        <f>(U48/($B$6/10))*1000</f>
        <v>1.6987447074452924</v>
      </c>
      <c r="Y48" s="29">
        <f>(X48*10^-18)*(6.02214*10^23)</f>
        <v>1023007.8452494593</v>
      </c>
      <c r="Z48" s="30">
        <f>U48*L12/10000000</f>
        <v>0.28196546752280599</v>
      </c>
    </row>
    <row r="49" spans="2:24">
      <c r="B49" s="54" t="s">
        <v>10</v>
      </c>
      <c r="C49" s="47" t="s">
        <v>1</v>
      </c>
      <c r="D49" s="1" t="s">
        <v>2</v>
      </c>
      <c r="E49">
        <v>0.19347863300000001</v>
      </c>
      <c r="F49">
        <v>0.41683926199999999</v>
      </c>
      <c r="G49">
        <v>0.91105512200000005</v>
      </c>
      <c r="H49">
        <v>1.723650304</v>
      </c>
      <c r="L49" s="46" t="s">
        <v>10</v>
      </c>
      <c r="M49" s="46" t="s">
        <v>1</v>
      </c>
      <c r="N49" s="12" t="s">
        <v>2</v>
      </c>
      <c r="O49" s="13">
        <f>(E49*K$5)/10</f>
        <v>40.373908479874466</v>
      </c>
      <c r="P49" s="13">
        <f t="shared" ref="P49:P51" si="51">(F49*L$5)/10</f>
        <v>43.491702297706475</v>
      </c>
      <c r="Q49" s="13">
        <f t="shared" ref="Q49:Q51" si="52">(G49*M$5)/10</f>
        <v>47.52831817318669</v>
      </c>
      <c r="R49" s="13">
        <f t="shared" ref="R49:R51" si="53">(H49*N$5)/10</f>
        <v>44.960067777228275</v>
      </c>
    </row>
    <row r="50" spans="2:24">
      <c r="B50" s="54"/>
      <c r="C50" s="47"/>
      <c r="D50" s="1" t="s">
        <v>3</v>
      </c>
      <c r="E50">
        <v>0.19253247900000001</v>
      </c>
      <c r="F50">
        <v>0.39598873200000001</v>
      </c>
      <c r="G50">
        <v>0.88441694800000004</v>
      </c>
      <c r="H50">
        <v>1.7366877679999999</v>
      </c>
      <c r="L50" s="47"/>
      <c r="M50" s="47"/>
      <c r="N50" s="1" t="s">
        <v>3</v>
      </c>
      <c r="O50" s="9">
        <f t="shared" ref="O50:O51" si="54">(E50*K$5)/10</f>
        <v>40.176470993307838</v>
      </c>
      <c r="P50" s="9">
        <f t="shared" si="51"/>
        <v>41.316223339322278</v>
      </c>
      <c r="Q50" s="9">
        <f t="shared" si="52"/>
        <v>46.138646375232938</v>
      </c>
      <c r="R50" s="9">
        <f t="shared" si="53"/>
        <v>45.300139811400683</v>
      </c>
    </row>
    <row r="51" spans="2:24">
      <c r="B51" s="54"/>
      <c r="C51" s="47"/>
      <c r="D51" s="2" t="s">
        <v>4</v>
      </c>
      <c r="E51">
        <v>0.19656110299999999</v>
      </c>
      <c r="F51">
        <v>0.38816868700000001</v>
      </c>
      <c r="G51">
        <v>0.89327420899999999</v>
      </c>
      <c r="H51">
        <v>1.910016248</v>
      </c>
      <c r="L51" s="47"/>
      <c r="M51" s="47"/>
      <c r="N51" s="2" t="s">
        <v>4</v>
      </c>
      <c r="O51" s="9">
        <f t="shared" si="54"/>
        <v>41.017138999659863</v>
      </c>
      <c r="P51" s="9">
        <f t="shared" si="51"/>
        <v>40.50030435063865</v>
      </c>
      <c r="Q51" s="9">
        <f t="shared" si="52"/>
        <v>46.600715803070429</v>
      </c>
      <c r="R51" s="9">
        <f t="shared" si="53"/>
        <v>49.821277417120015</v>
      </c>
    </row>
    <row r="52" spans="2:24">
      <c r="B52" s="54"/>
      <c r="C52" s="47"/>
      <c r="D52" s="3" t="s">
        <v>14</v>
      </c>
      <c r="E52">
        <v>0.11820682805941722</v>
      </c>
      <c r="F52">
        <v>0.24624872451341598</v>
      </c>
      <c r="G52">
        <v>0.6506182451721424</v>
      </c>
      <c r="H52">
        <v>1.3918878793558627</v>
      </c>
      <c r="L52" s="47"/>
      <c r="M52" s="47"/>
      <c r="N52" s="3" t="s">
        <v>14</v>
      </c>
      <c r="O52" s="9">
        <f>(E52*S$5)/10</f>
        <v>49.333320003012098</v>
      </c>
      <c r="P52" s="9">
        <f t="shared" ref="P52:P54" si="55">(F52*T$5)/10</f>
        <v>51.385640432917867</v>
      </c>
      <c r="Q52" s="9">
        <f t="shared" ref="Q52:Q54" si="56">(G52*U$5)/10</f>
        <v>67.883468780546451</v>
      </c>
      <c r="R52" s="9">
        <f t="shared" ref="R52:R54" si="57">(H52*V$5)/10</f>
        <v>72.61260970269538</v>
      </c>
      <c r="S52" s="3"/>
      <c r="T52" s="3"/>
    </row>
    <row r="53" spans="2:24">
      <c r="B53" s="54"/>
      <c r="C53" s="47"/>
      <c r="D53" s="3" t="s">
        <v>15</v>
      </c>
      <c r="E53">
        <v>0.14583292925577324</v>
      </c>
      <c r="F53">
        <v>0.16920998804047227</v>
      </c>
      <c r="G53">
        <v>0.77000623138460134</v>
      </c>
      <c r="H53">
        <v>1.4256062063402746</v>
      </c>
      <c r="L53" s="47"/>
      <c r="M53" s="47"/>
      <c r="N53" s="3" t="s">
        <v>15</v>
      </c>
      <c r="O53" s="9">
        <f t="shared" ref="O53:O54" si="58">(E53*S$5)/10</f>
        <v>60.863003297367683</v>
      </c>
      <c r="P53" s="9">
        <f t="shared" si="55"/>
        <v>35.309679756868448</v>
      </c>
      <c r="Q53" s="9">
        <f t="shared" si="56"/>
        <v>80.340037121450351</v>
      </c>
      <c r="R53" s="9">
        <f t="shared" si="57"/>
        <v>74.371641987882043</v>
      </c>
    </row>
    <row r="54" spans="2:24">
      <c r="B54" s="54"/>
      <c r="C54" s="47"/>
      <c r="D54" s="3" t="s">
        <v>16</v>
      </c>
      <c r="E54">
        <v>0.13294856405451297</v>
      </c>
      <c r="F54">
        <v>0.27065393872020255</v>
      </c>
      <c r="G54">
        <v>0.70221571587945564</v>
      </c>
      <c r="H54">
        <v>1.3653649471023055</v>
      </c>
      <c r="L54" s="47"/>
      <c r="M54" s="47"/>
      <c r="N54" s="3" t="s">
        <v>16</v>
      </c>
      <c r="O54" s="9">
        <f t="shared" si="58"/>
        <v>55.485746146114593</v>
      </c>
      <c r="P54" s="9">
        <f t="shared" si="55"/>
        <v>56.478367570474873</v>
      </c>
      <c r="Q54" s="9">
        <f t="shared" si="56"/>
        <v>73.266987176942365</v>
      </c>
      <c r="R54" s="9">
        <f t="shared" si="57"/>
        <v>71.228949886080088</v>
      </c>
      <c r="S54" s="3">
        <f>AVERAGE(O49:R54)</f>
        <v>53.157681903337533</v>
      </c>
      <c r="T54" s="3">
        <f>_xlfn.STDEV.S(O49:R54)</f>
        <v>13.293607712487653</v>
      </c>
      <c r="V54" s="26">
        <f>(S54/($B$7/10))*1000</f>
        <v>1.420550021103786</v>
      </c>
      <c r="W54" s="26">
        <f>(T54/($B$7/10))*1000</f>
        <v>0.35524940216277817</v>
      </c>
    </row>
    <row r="55" spans="2:24">
      <c r="B55" s="54"/>
      <c r="C55" s="47" t="s">
        <v>7</v>
      </c>
      <c r="D55" s="1" t="s">
        <v>2</v>
      </c>
      <c r="E55">
        <v>0.30741901799999999</v>
      </c>
      <c r="F55">
        <v>0.62810295100000002</v>
      </c>
      <c r="G55">
        <v>1.406174346</v>
      </c>
      <c r="H55">
        <v>2.9095517649999998</v>
      </c>
      <c r="L55" s="47"/>
      <c r="M55" s="47" t="s">
        <v>7</v>
      </c>
      <c r="N55" s="1" t="s">
        <v>2</v>
      </c>
      <c r="O55" s="9">
        <f>(E55*K$5)/10</f>
        <v>64.15027388427373</v>
      </c>
      <c r="P55" s="9">
        <f t="shared" ref="P55:P57" si="59">(F55*L$5)/10</f>
        <v>65.534293545512796</v>
      </c>
      <c r="Q55" s="9">
        <f t="shared" ref="Q55:Q57" si="60">(G55*M$5)/10</f>
        <v>73.357912281909876</v>
      </c>
      <c r="R55" s="9">
        <f t="shared" ref="R55:R57" si="61">(H55*N$5)/10</f>
        <v>75.893378286872135</v>
      </c>
      <c r="X55" s="25"/>
    </row>
    <row r="56" spans="2:24">
      <c r="B56" s="54"/>
      <c r="C56" s="47"/>
      <c r="D56" s="1" t="s">
        <v>3</v>
      </c>
      <c r="E56">
        <v>0.301356768</v>
      </c>
      <c r="F56">
        <v>0.66420051800000002</v>
      </c>
      <c r="G56">
        <v>1.4240599249999999</v>
      </c>
      <c r="H56">
        <v>3.162795306</v>
      </c>
      <c r="L56" s="47"/>
      <c r="M56" s="47"/>
      <c r="N56" s="1" t="s">
        <v>3</v>
      </c>
      <c r="O56" s="9">
        <f t="shared" ref="O56:O57" si="62">(E56*K$5)/10</f>
        <v>62.885241550278899</v>
      </c>
      <c r="P56" s="9">
        <f t="shared" si="59"/>
        <v>69.300600563001737</v>
      </c>
      <c r="Q56" s="9">
        <f t="shared" si="60"/>
        <v>74.2909749132439</v>
      </c>
      <c r="R56" s="9">
        <f t="shared" si="61"/>
        <v>82.499037648914808</v>
      </c>
      <c r="V56" s="27"/>
      <c r="W56" s="27"/>
      <c r="X56" s="25"/>
    </row>
    <row r="57" spans="2:24">
      <c r="B57" s="54"/>
      <c r="C57" s="47"/>
      <c r="D57" s="2" t="s">
        <v>4</v>
      </c>
      <c r="E57">
        <v>0.28659537800000001</v>
      </c>
      <c r="F57">
        <v>0.58952221699999996</v>
      </c>
      <c r="G57">
        <v>1.452021934</v>
      </c>
      <c r="H57">
        <v>3.454946998</v>
      </c>
      <c r="L57" s="47"/>
      <c r="M57" s="47"/>
      <c r="N57" s="2" t="s">
        <v>4</v>
      </c>
      <c r="O57" s="9">
        <f t="shared" si="62"/>
        <v>59.804927204168472</v>
      </c>
      <c r="P57" s="9">
        <f t="shared" si="59"/>
        <v>61.508900665043186</v>
      </c>
      <c r="Q57" s="9">
        <f t="shared" si="60"/>
        <v>75.7497091088171</v>
      </c>
      <c r="R57" s="9">
        <f t="shared" si="61"/>
        <v>90.119585647003348</v>
      </c>
    </row>
    <row r="58" spans="2:24">
      <c r="B58" s="54"/>
      <c r="C58" s="47"/>
      <c r="D58" s="3" t="s">
        <v>14</v>
      </c>
      <c r="E58">
        <v>0.12884075602694381</v>
      </c>
      <c r="F58">
        <v>0.28889371521737539</v>
      </c>
      <c r="G58">
        <v>0.80196546875849928</v>
      </c>
      <c r="H58">
        <v>1.5345690348496686</v>
      </c>
      <c r="L58" s="47"/>
      <c r="M58" s="47"/>
      <c r="N58" s="3" t="s">
        <v>14</v>
      </c>
      <c r="O58" s="9">
        <f>(E58*S$5)/10</f>
        <v>53.771362880258344</v>
      </c>
      <c r="P58" s="9">
        <f t="shared" ref="P58:P60" si="63">(F58*T$5)/10</f>
        <v>60.284529809538355</v>
      </c>
      <c r="Q58" s="9">
        <f t="shared" ref="Q58:Q60" si="64">(G58*U$5)/10</f>
        <v>83.674563794533512</v>
      </c>
      <c r="R58" s="9">
        <f t="shared" ref="R58:R60" si="65">(H58*V$5)/10</f>
        <v>80.056062016250934</v>
      </c>
    </row>
    <row r="59" spans="2:24">
      <c r="B59" s="54"/>
      <c r="C59" s="47"/>
      <c r="D59" s="3" t="s">
        <v>15</v>
      </c>
      <c r="E59">
        <v>0.14884818026104205</v>
      </c>
      <c r="F59">
        <v>0.20420916422780899</v>
      </c>
      <c r="G59">
        <v>0.94886581101715661</v>
      </c>
      <c r="L59" s="47"/>
      <c r="M59" s="47"/>
      <c r="N59" s="3" t="s">
        <v>15</v>
      </c>
      <c r="O59" s="9">
        <f t="shared" ref="O59:O60" si="66">(E59*S$5)/10</f>
        <v>62.121410659906495</v>
      </c>
      <c r="P59" s="9">
        <f t="shared" si="63"/>
        <v>42.613088481378796</v>
      </c>
      <c r="Q59" s="9">
        <f t="shared" si="64"/>
        <v>99.001685146515754</v>
      </c>
      <c r="R59" s="9"/>
    </row>
    <row r="60" spans="2:24">
      <c r="B60" s="54"/>
      <c r="C60" s="47"/>
      <c r="D60" s="3" t="s">
        <v>16</v>
      </c>
      <c r="E60">
        <v>0.1341072967605936</v>
      </c>
      <c r="F60">
        <v>0.33900384501099301</v>
      </c>
      <c r="G60">
        <v>0.89235544666543254</v>
      </c>
      <c r="H60">
        <v>1.7623509071353352</v>
      </c>
      <c r="L60" s="47"/>
      <c r="M60" s="47"/>
      <c r="N60" s="3" t="s">
        <v>16</v>
      </c>
      <c r="O60" s="9">
        <f t="shared" si="66"/>
        <v>55.969340303283744</v>
      </c>
      <c r="P60" s="9">
        <f t="shared" si="63"/>
        <v>70.74119762257871</v>
      </c>
      <c r="Q60" s="9">
        <f t="shared" si="64"/>
        <v>93.10557082338822</v>
      </c>
      <c r="R60" s="9">
        <f t="shared" si="65"/>
        <v>91.939085379657612</v>
      </c>
      <c r="S60" s="3">
        <f>AVERAGE(O55:R60)</f>
        <v>71.668379661579593</v>
      </c>
      <c r="T60" s="3">
        <f>_xlfn.STDEV.S(O55:R60)</f>
        <v>14.122002709986058</v>
      </c>
      <c r="V60" s="26">
        <f>(S60/($B$7/10))*1000</f>
        <v>1.9152174172278746</v>
      </c>
      <c r="W60" s="26">
        <f>(T60/($B$7/10))*1000</f>
        <v>0.37738687108624419</v>
      </c>
    </row>
    <row r="61" spans="2:24">
      <c r="B61" s="54"/>
      <c r="C61" s="47" t="s">
        <v>8</v>
      </c>
      <c r="D61" s="1" t="s">
        <v>2</v>
      </c>
      <c r="E61">
        <v>0.313258798</v>
      </c>
      <c r="F61">
        <v>0.64826214000000004</v>
      </c>
      <c r="G61">
        <v>1.43617423</v>
      </c>
      <c r="H61">
        <v>3.3458875140000002</v>
      </c>
      <c r="L61" s="47"/>
      <c r="M61" s="47" t="s">
        <v>8</v>
      </c>
      <c r="N61" s="1" t="s">
        <v>2</v>
      </c>
      <c r="O61" s="9">
        <f>(E61*K$5)/10</f>
        <v>65.368882573030604</v>
      </c>
      <c r="P61" s="9">
        <f t="shared" ref="P61:P63" si="67">(F61*L$5)/10</f>
        <v>67.637640150495514</v>
      </c>
      <c r="Q61" s="9">
        <f t="shared" ref="Q61:Q63" si="68">(G61*M$5)/10</f>
        <v>74.922959223065973</v>
      </c>
      <c r="R61" s="9">
        <f t="shared" ref="R61:R63" si="69">(H61*N$5)/10</f>
        <v>87.2748544500717</v>
      </c>
    </row>
    <row r="62" spans="2:24">
      <c r="B62" s="54"/>
      <c r="C62" s="47"/>
      <c r="D62" s="1" t="s">
        <v>3</v>
      </c>
      <c r="E62">
        <v>0.31554806499999999</v>
      </c>
      <c r="F62">
        <v>0.664649186</v>
      </c>
      <c r="G62">
        <v>1.5514626979999999</v>
      </c>
      <c r="H62">
        <v>3.2631095179999998</v>
      </c>
      <c r="L62" s="47"/>
      <c r="M62" s="47"/>
      <c r="N62" s="1" t="s">
        <v>3</v>
      </c>
      <c r="O62" s="9">
        <f t="shared" ref="O62:O63" si="70">(E62*K$5)/10</f>
        <v>65.846592462287447</v>
      </c>
      <c r="P62" s="9">
        <f t="shared" si="67"/>
        <v>69.347413176076813</v>
      </c>
      <c r="Q62" s="9">
        <f t="shared" si="68"/>
        <v>80.937377951950793</v>
      </c>
      <c r="R62" s="9">
        <f t="shared" si="69"/>
        <v>85.115655277254362</v>
      </c>
    </row>
    <row r="63" spans="2:24">
      <c r="B63" s="54"/>
      <c r="C63" s="47"/>
      <c r="D63" s="2" t="s">
        <v>4</v>
      </c>
      <c r="E63">
        <v>0.30397744700000001</v>
      </c>
      <c r="F63">
        <v>0.61595594600000003</v>
      </c>
      <c r="G63">
        <v>1.5495977160000001</v>
      </c>
      <c r="H63">
        <v>3.6889171539999999</v>
      </c>
      <c r="L63" s="47"/>
      <c r="M63" s="47"/>
      <c r="N63" s="2" t="s">
        <v>4</v>
      </c>
      <c r="O63" s="9">
        <f t="shared" si="70"/>
        <v>63.4321084185244</v>
      </c>
      <c r="P63" s="9">
        <f t="shared" si="67"/>
        <v>64.266913110344589</v>
      </c>
      <c r="Q63" s="9">
        <f t="shared" si="68"/>
        <v>80.840084763270099</v>
      </c>
      <c r="R63" s="9">
        <f t="shared" si="69"/>
        <v>96.222513861152692</v>
      </c>
    </row>
    <row r="64" spans="2:24">
      <c r="B64" s="54"/>
      <c r="C64" s="47"/>
      <c r="D64" s="3" t="s">
        <v>14</v>
      </c>
      <c r="E64">
        <v>0.14007961572599301</v>
      </c>
      <c r="F64">
        <v>0.32164331453687289</v>
      </c>
      <c r="G64">
        <v>0.92882110582225419</v>
      </c>
      <c r="H64">
        <v>1.8713972884714856</v>
      </c>
      <c r="L64" s="47"/>
      <c r="M64" s="47"/>
      <c r="N64" s="3" t="s">
        <v>14</v>
      </c>
      <c r="O64" s="9">
        <f>(E64*S$5)/10</f>
        <v>58.46187248198332</v>
      </c>
      <c r="P64" s="9">
        <f t="shared" ref="P64:P66" si="71">(F64*T$5)/10</f>
        <v>67.118510932807666</v>
      </c>
      <c r="Q64" s="9">
        <f t="shared" ref="Q64:Q66" si="72">(G64*U$5)/10</f>
        <v>96.910283422985231</v>
      </c>
      <c r="R64" s="9">
        <f t="shared" ref="R64:R66" si="73">(H64*V$5)/10</f>
        <v>97.627864228078607</v>
      </c>
    </row>
    <row r="65" spans="2:26">
      <c r="B65" s="54"/>
      <c r="C65" s="47"/>
      <c r="D65" s="3" t="s">
        <v>15</v>
      </c>
      <c r="E65">
        <v>0.17176111162759339</v>
      </c>
      <c r="F65">
        <v>0.19379124389676144</v>
      </c>
      <c r="G65">
        <v>1.0647378380746082</v>
      </c>
      <c r="H65">
        <v>2.0875975558085802</v>
      </c>
      <c r="L65" s="47"/>
      <c r="M65" s="47"/>
      <c r="N65" s="3" t="s">
        <v>15</v>
      </c>
      <c r="O65" s="9">
        <f t="shared" ref="O65:O66" si="74">(E65*S$5)/10</f>
        <v>71.684064475005442</v>
      </c>
      <c r="P65" s="9">
        <f t="shared" si="71"/>
        <v>40.43914216247785</v>
      </c>
      <c r="Q65" s="9">
        <f t="shared" si="72"/>
        <v>111.09140932757063</v>
      </c>
      <c r="R65" s="9">
        <f t="shared" si="73"/>
        <v>108.90669340865308</v>
      </c>
    </row>
    <row r="66" spans="2:26" ht="14.65" thickBot="1">
      <c r="B66" s="54"/>
      <c r="C66" s="47"/>
      <c r="D66" s="3" t="s">
        <v>16</v>
      </c>
      <c r="E66">
        <v>0.1576499998653324</v>
      </c>
      <c r="F66">
        <v>0.36309558649805951</v>
      </c>
      <c r="G66">
        <v>0.93049042349115729</v>
      </c>
      <c r="H66">
        <v>1.9044257764884831</v>
      </c>
      <c r="L66" s="48"/>
      <c r="M66" s="48"/>
      <c r="N66" s="10" t="s">
        <v>16</v>
      </c>
      <c r="O66" s="11">
        <f t="shared" si="74"/>
        <v>65.794827756666578</v>
      </c>
      <c r="P66" s="11">
        <f t="shared" si="71"/>
        <v>75.76851123771894</v>
      </c>
      <c r="Q66" s="11">
        <f t="shared" si="72"/>
        <v>97.084454797216864</v>
      </c>
      <c r="R66" s="11">
        <f t="shared" si="73"/>
        <v>99.350908695250979</v>
      </c>
      <c r="S66" s="3">
        <f>AVERAGE(O61:R66)</f>
        <v>78.810480764330848</v>
      </c>
      <c r="T66" s="3">
        <f>_xlfn.STDEV.S(O61:R66)</f>
        <v>17.554170726615823</v>
      </c>
      <c r="U66" s="20">
        <f>MEDIAN(O49:R66)</f>
        <v>67.118510932807666</v>
      </c>
      <c r="V66" s="26">
        <f>(S66/($B$7/10))*1000</f>
        <v>2.1060781077050805</v>
      </c>
      <c r="W66" s="26">
        <f>(T66/($B$7/10))*1000</f>
        <v>0.46910581318234484</v>
      </c>
      <c r="X66" s="26">
        <f>(U66/($B$7/10))*1000</f>
        <v>1.7936297955097311</v>
      </c>
      <c r="Y66" s="29">
        <f>(X66*10^-18)*(6.02214*10^23)</f>
        <v>1080148.9736730971</v>
      </c>
      <c r="Z66" s="30">
        <f>U66*L12/10000000</f>
        <v>0.28778135458616211</v>
      </c>
    </row>
    <row r="67" spans="2:26">
      <c r="B67" s="54" t="s">
        <v>11</v>
      </c>
      <c r="C67" s="47" t="s">
        <v>1</v>
      </c>
      <c r="D67" s="1" t="s">
        <v>2</v>
      </c>
      <c r="E67">
        <v>0.19881449100000001</v>
      </c>
      <c r="F67">
        <v>0.485149143</v>
      </c>
      <c r="G67">
        <v>0.96723743500000003</v>
      </c>
      <c r="L67" s="46" t="s">
        <v>11</v>
      </c>
      <c r="M67" s="46" t="s">
        <v>1</v>
      </c>
      <c r="N67" s="12" t="s">
        <v>2</v>
      </c>
      <c r="O67" s="13">
        <f>(E67*K$5)/10</f>
        <v>41.487361884073401</v>
      </c>
      <c r="P67" s="13">
        <f t="shared" ref="P67:P69" si="75">(F67*L$5)/10</f>
        <v>50.618941210349391</v>
      </c>
      <c r="Q67" s="13">
        <f t="shared" ref="Q67:Q69" si="76">(G67*M$5)/10</f>
        <v>50.459261409758014</v>
      </c>
      <c r="R67" s="13"/>
    </row>
    <row r="68" spans="2:26">
      <c r="B68" s="54"/>
      <c r="C68" s="47"/>
      <c r="D68" s="1" t="s">
        <v>3</v>
      </c>
      <c r="E68">
        <v>0.22513562100000001</v>
      </c>
      <c r="F68">
        <v>0.52791086899999995</v>
      </c>
      <c r="G68">
        <v>1.0222361689999999</v>
      </c>
      <c r="H68">
        <v>1.988888105</v>
      </c>
      <c r="L68" s="47"/>
      <c r="M68" s="47"/>
      <c r="N68" s="1" t="s">
        <v>3</v>
      </c>
      <c r="O68" s="9">
        <f t="shared" ref="O68:O69" si="77">(E68*K$5)/10</f>
        <v>46.97989032108628</v>
      </c>
      <c r="P68" s="9">
        <f t="shared" si="75"/>
        <v>55.080565693621054</v>
      </c>
      <c r="Q68" s="9">
        <f t="shared" si="76"/>
        <v>53.328459184461323</v>
      </c>
      <c r="R68" s="9">
        <f t="shared" ref="R68:R69" si="78">(H68*N$5)/10</f>
        <v>51.878588014406844</v>
      </c>
    </row>
    <row r="69" spans="2:26">
      <c r="B69" s="54"/>
      <c r="C69" s="47"/>
      <c r="D69" s="2" t="s">
        <v>4</v>
      </c>
      <c r="E69">
        <v>0.182150113</v>
      </c>
      <c r="F69">
        <v>0.43115078099999998</v>
      </c>
      <c r="G69">
        <v>0.96802972799999998</v>
      </c>
      <c r="H69">
        <v>1.847404676</v>
      </c>
      <c r="L69" s="47"/>
      <c r="M69" s="47"/>
      <c r="N69" s="2" t="s">
        <v>4</v>
      </c>
      <c r="O69" s="9">
        <f t="shared" si="77"/>
        <v>38.00994392936812</v>
      </c>
      <c r="P69" s="9">
        <f t="shared" si="75"/>
        <v>44.984921340436593</v>
      </c>
      <c r="Q69" s="9">
        <f t="shared" si="76"/>
        <v>50.500594094116032</v>
      </c>
      <c r="R69" s="9">
        <f t="shared" si="78"/>
        <v>48.188103614855073</v>
      </c>
    </row>
    <row r="70" spans="2:26">
      <c r="B70" s="54"/>
      <c r="C70" s="47"/>
      <c r="D70" s="3" t="s">
        <v>14</v>
      </c>
      <c r="E70">
        <v>0.16060001787026748</v>
      </c>
      <c r="F70">
        <v>0.30223240599008316</v>
      </c>
      <c r="G70">
        <v>0.72050109578498567</v>
      </c>
      <c r="H70">
        <v>1.4089493952112919</v>
      </c>
      <c r="L70" s="47"/>
      <c r="M70" s="47"/>
      <c r="N70" s="3" t="s">
        <v>14</v>
      </c>
      <c r="O70" s="9">
        <f>(E70*S$5)/10</f>
        <v>67.026010291900121</v>
      </c>
      <c r="P70" s="9">
        <f t="shared" ref="P70:P72" si="79">(F70*T$5)/10</f>
        <v>63.067964197865102</v>
      </c>
      <c r="Q70" s="9">
        <f t="shared" ref="Q70:Q72" si="80">(G70*U$5)/10</f>
        <v>75.174826413189209</v>
      </c>
      <c r="R70" s="9">
        <f t="shared" ref="R70:R72" si="81">(H70*V$5)/10</f>
        <v>73.5026822510101</v>
      </c>
      <c r="S70" s="3"/>
      <c r="T70" s="3"/>
    </row>
    <row r="71" spans="2:26">
      <c r="B71" s="54"/>
      <c r="C71" s="47"/>
      <c r="D71" s="3" t="s">
        <v>15</v>
      </c>
      <c r="E71">
        <v>0.15013875139807897</v>
      </c>
      <c r="F71">
        <v>0.30023531895814182</v>
      </c>
      <c r="G71">
        <v>0.77234910119158762</v>
      </c>
      <c r="H71">
        <v>1.5795377479923876</v>
      </c>
      <c r="L71" s="47"/>
      <c r="M71" s="47"/>
      <c r="N71" s="3" t="s">
        <v>15</v>
      </c>
      <c r="O71" s="9">
        <f t="shared" ref="O71:O72" si="82">(E71*S$5)/10</f>
        <v>62.660027251987721</v>
      </c>
      <c r="P71" s="9">
        <f t="shared" si="79"/>
        <v>62.65122459306366</v>
      </c>
      <c r="Q71" s="9">
        <f t="shared" si="80"/>
        <v>80.584484814978154</v>
      </c>
      <c r="R71" s="9">
        <f t="shared" si="81"/>
        <v>82.402009318971778</v>
      </c>
    </row>
    <row r="72" spans="2:26">
      <c r="B72" s="54"/>
      <c r="C72" s="47"/>
      <c r="D72" s="3" t="s">
        <v>16</v>
      </c>
      <c r="E72">
        <v>0.13623831403417505</v>
      </c>
      <c r="F72">
        <v>0.29474802762603197</v>
      </c>
      <c r="G72">
        <v>0.69727608415140352</v>
      </c>
      <c r="H72">
        <v>0.99375825967307285</v>
      </c>
      <c r="L72" s="47"/>
      <c r="M72" s="47"/>
      <c r="N72" s="3" t="s">
        <v>16</v>
      </c>
      <c r="O72" s="9">
        <f t="shared" si="82"/>
        <v>56.858714959684264</v>
      </c>
      <c r="P72" s="9">
        <f t="shared" si="79"/>
        <v>61.506171030249767</v>
      </c>
      <c r="Q72" s="9">
        <f t="shared" si="80"/>
        <v>72.751601482355966</v>
      </c>
      <c r="R72" s="9">
        <f t="shared" si="81"/>
        <v>51.842811277201818</v>
      </c>
      <c r="S72" s="3">
        <f>AVERAGE(O67:R72)</f>
        <v>58.328050372999549</v>
      </c>
      <c r="T72" s="3">
        <f>_xlfn.STDEV.S(O67:R72)</f>
        <v>12.344945385564815</v>
      </c>
      <c r="V72" s="26">
        <f>(S72/($B$8/10))*1000</f>
        <v>1.7921274126758329</v>
      </c>
      <c r="W72" s="26">
        <f>(T72/($B$8/10))*1000</f>
        <v>0.37929803742759682</v>
      </c>
    </row>
    <row r="73" spans="2:26">
      <c r="B73" s="54"/>
      <c r="C73" s="47" t="s">
        <v>7</v>
      </c>
      <c r="D73" s="1" t="s">
        <v>2</v>
      </c>
      <c r="E73">
        <v>0.29589538100000001</v>
      </c>
      <c r="F73">
        <v>0.73629531999999998</v>
      </c>
      <c r="G73">
        <v>1.5411823819999999</v>
      </c>
      <c r="L73" s="47"/>
      <c r="M73" s="47" t="s">
        <v>7</v>
      </c>
      <c r="N73" s="1" t="s">
        <v>2</v>
      </c>
      <c r="O73" s="9">
        <f>(E73*K$5)/10</f>
        <v>61.745593541130646</v>
      </c>
      <c r="P73" s="9">
        <f t="shared" ref="P73:P75" si="83">(F73*L$5)/10</f>
        <v>76.822746271522092</v>
      </c>
      <c r="Q73" s="9">
        <f t="shared" ref="Q73:Q75" si="84">(G73*M$5)/10</f>
        <v>80.401069974562674</v>
      </c>
      <c r="R73" s="9"/>
      <c r="X73" s="25"/>
    </row>
    <row r="74" spans="2:26">
      <c r="B74" s="54"/>
      <c r="C74" s="47"/>
      <c r="D74" s="1" t="s">
        <v>3</v>
      </c>
      <c r="E74">
        <v>0.33799362100000002</v>
      </c>
      <c r="F74">
        <v>0.85013101499999999</v>
      </c>
      <c r="G74">
        <v>1.69886684</v>
      </c>
      <c r="H74">
        <v>3.1482616280000002</v>
      </c>
      <c r="L74" s="47"/>
      <c r="M74" s="47"/>
      <c r="N74" s="1" t="s">
        <v>3</v>
      </c>
      <c r="O74" s="9">
        <f t="shared" ref="O74:O75" si="85">(E74*K$5)/10</f>
        <v>70.530390407685886</v>
      </c>
      <c r="P74" s="9">
        <f t="shared" si="83"/>
        <v>88.70000594720139</v>
      </c>
      <c r="Q74" s="9">
        <f t="shared" si="84"/>
        <v>88.627221071038804</v>
      </c>
      <c r="R74" s="9">
        <f t="shared" ref="R74:R75" si="86">(H74*N$5)/10</f>
        <v>82.119938044768872</v>
      </c>
      <c r="V74" s="27"/>
      <c r="W74" s="27"/>
      <c r="X74" s="25"/>
    </row>
    <row r="75" spans="2:26">
      <c r="B75" s="54"/>
      <c r="C75" s="47"/>
      <c r="D75" s="2" t="s">
        <v>4</v>
      </c>
      <c r="E75">
        <v>0.29323608400000001</v>
      </c>
      <c r="F75">
        <v>0.71895814199999997</v>
      </c>
      <c r="G75">
        <v>1.5260062430000001</v>
      </c>
      <c r="H75">
        <v>3.3204888010000002</v>
      </c>
      <c r="L75" s="47"/>
      <c r="M75" s="47"/>
      <c r="N75" s="2" t="s">
        <v>4</v>
      </c>
      <c r="O75" s="9">
        <f t="shared" si="85"/>
        <v>61.190668110688911</v>
      </c>
      <c r="P75" s="9">
        <f t="shared" si="83"/>
        <v>75.013839450603797</v>
      </c>
      <c r="Q75" s="9">
        <f t="shared" si="84"/>
        <v>79.609354582579513</v>
      </c>
      <c r="R75" s="9">
        <f t="shared" si="86"/>
        <v>86.612348920217784</v>
      </c>
    </row>
    <row r="76" spans="2:26">
      <c r="B76" s="54"/>
      <c r="C76" s="47"/>
      <c r="D76" s="3" t="s">
        <v>14</v>
      </c>
      <c r="E76">
        <v>0.14525236578935735</v>
      </c>
      <c r="F76">
        <v>0.33077162146113565</v>
      </c>
      <c r="G76">
        <v>0.93098561271476865</v>
      </c>
      <c r="H76">
        <v>1.6460303808911121</v>
      </c>
      <c r="L76" s="47"/>
      <c r="M76" s="47"/>
      <c r="N76" s="3" t="s">
        <v>14</v>
      </c>
      <c r="O76" s="9">
        <f>(E76*S$5)/10</f>
        <v>60.620706606550847</v>
      </c>
      <c r="P76" s="9">
        <f t="shared" ref="P76:P78" si="87">(F76*T$5)/10</f>
        <v>69.023348808814305</v>
      </c>
      <c r="Q76" s="9">
        <f t="shared" ref="Q76:Q78" si="88">(G76*U$5)/10</f>
        <v>97.136121288974394</v>
      </c>
      <c r="R76" s="9">
        <f t="shared" ref="R76:R78" si="89">(H76*V$5)/10</f>
        <v>85.870825789314253</v>
      </c>
    </row>
    <row r="77" spans="2:26">
      <c r="B77" s="54"/>
      <c r="C77" s="47"/>
      <c r="D77" s="3" t="s">
        <v>15</v>
      </c>
      <c r="E77">
        <v>0.14729331838634871</v>
      </c>
      <c r="F77">
        <v>0.35188365693180834</v>
      </c>
      <c r="G77">
        <v>0.74377889745552717</v>
      </c>
      <c r="H77">
        <v>1.2661556353845298</v>
      </c>
      <c r="L77" s="47"/>
      <c r="M77" s="47"/>
      <c r="N77" s="3" t="s">
        <v>15</v>
      </c>
      <c r="O77" s="9">
        <f t="shared" ref="O77:O78" si="90">(E77*S$5)/10</f>
        <v>61.472492998515804</v>
      </c>
      <c r="P77" s="9">
        <f t="shared" si="87"/>
        <v>73.428876048180342</v>
      </c>
      <c r="Q77" s="9">
        <f t="shared" si="88"/>
        <v>77.603559291044263</v>
      </c>
      <c r="R77" s="9">
        <f t="shared" si="89"/>
        <v>66.053355545845093</v>
      </c>
    </row>
    <row r="78" spans="2:26">
      <c r="B78" s="54"/>
      <c r="C78" s="47"/>
      <c r="D78" s="3" t="s">
        <v>16</v>
      </c>
      <c r="E78">
        <v>0.11917263880278187</v>
      </c>
      <c r="F78">
        <v>0.30935637126036786</v>
      </c>
      <c r="G78">
        <v>0.78484960522266844</v>
      </c>
      <c r="H78">
        <v>1.227024116734712</v>
      </c>
      <c r="L78" s="47"/>
      <c r="M78" s="47"/>
      <c r="N78" s="3" t="s">
        <v>16</v>
      </c>
      <c r="O78" s="9">
        <f t="shared" si="90"/>
        <v>49.736398668153207</v>
      </c>
      <c r="P78" s="9">
        <f t="shared" si="87"/>
        <v>64.554548620013037</v>
      </c>
      <c r="Q78" s="9">
        <f t="shared" si="88"/>
        <v>81.888748231246865</v>
      </c>
      <c r="R78" s="9">
        <f t="shared" si="89"/>
        <v>64.01192553345939</v>
      </c>
      <c r="S78" s="3">
        <f>AVERAGE(O73:R78)</f>
        <v>74.033655815309231</v>
      </c>
      <c r="T78" s="3">
        <f>_xlfn.STDEV.S(O73:R78)</f>
        <v>11.708675664017539</v>
      </c>
      <c r="V78" s="26">
        <f>(S78/($B$8/10))*1000</f>
        <v>2.2746816188569317</v>
      </c>
      <c r="W78" s="26">
        <f>(T78/($B$8/10))*1000</f>
        <v>0.35974867134132121</v>
      </c>
    </row>
    <row r="79" spans="2:26">
      <c r="B79" s="54"/>
      <c r="C79" s="47" t="s">
        <v>8</v>
      </c>
      <c r="D79" s="1" t="s">
        <v>2</v>
      </c>
      <c r="E79">
        <v>0.32596223499999999</v>
      </c>
      <c r="F79">
        <v>0.76808611100000002</v>
      </c>
      <c r="G79">
        <v>1.6464274720000001</v>
      </c>
      <c r="L79" s="47"/>
      <c r="M79" s="47" t="s">
        <v>8</v>
      </c>
      <c r="N79" s="1" t="s">
        <v>2</v>
      </c>
      <c r="O79" s="9">
        <f>(E79*K$5)/10</f>
        <v>68.019756185611115</v>
      </c>
      <c r="P79" s="9">
        <f t="shared" ref="P79:P81" si="91">(F79*L$5)/10</f>
        <v>80.139697777833433</v>
      </c>
      <c r="Q79" s="9">
        <f t="shared" ref="Q79:Q81" si="92">(G79*M$5)/10</f>
        <v>85.891541410258839</v>
      </c>
      <c r="R79" s="9"/>
    </row>
    <row r="80" spans="2:26">
      <c r="B80" s="54"/>
      <c r="C80" s="47"/>
      <c r="D80" s="1" t="s">
        <v>3</v>
      </c>
      <c r="E80">
        <v>0.358417086</v>
      </c>
      <c r="F80">
        <v>0.82758900999999996</v>
      </c>
      <c r="G80">
        <v>1.8136781</v>
      </c>
      <c r="H80">
        <v>3.5172336039999998</v>
      </c>
      <c r="L80" s="47"/>
      <c r="M80" s="47"/>
      <c r="N80" s="1" t="s">
        <v>3</v>
      </c>
      <c r="O80" s="9">
        <f t="shared" ref="O80:O81" si="93">(E80*K$5)/10</f>
        <v>74.792231076944276</v>
      </c>
      <c r="P80" s="9">
        <f t="shared" si="91"/>
        <v>86.348043788096007</v>
      </c>
      <c r="Q80" s="9">
        <f t="shared" si="92"/>
        <v>94.616744606305716</v>
      </c>
      <c r="R80" s="9">
        <f t="shared" ref="R80:R81" si="94">(H80*N$5)/10</f>
        <v>91.744282965754564</v>
      </c>
    </row>
    <row r="81" spans="2:26">
      <c r="B81" s="54"/>
      <c r="C81" s="47"/>
      <c r="D81" s="2" t="s">
        <v>4</v>
      </c>
      <c r="E81">
        <v>0.30611367099999998</v>
      </c>
      <c r="F81">
        <v>0.78493853800000002</v>
      </c>
      <c r="G81">
        <v>1.6055167370000001</v>
      </c>
      <c r="H81">
        <v>3.4823524049999999</v>
      </c>
      <c r="L81" s="47"/>
      <c r="M81" s="47"/>
      <c r="N81" s="2" t="s">
        <v>4</v>
      </c>
      <c r="O81" s="9">
        <f t="shared" si="93"/>
        <v>63.877882253759786</v>
      </c>
      <c r="P81" s="9">
        <f t="shared" si="91"/>
        <v>81.89802719853428</v>
      </c>
      <c r="Q81" s="9">
        <f t="shared" si="92"/>
        <v>83.757292468756333</v>
      </c>
      <c r="R81" s="9">
        <f t="shared" si="94"/>
        <v>90.834434217692618</v>
      </c>
    </row>
    <row r="82" spans="2:26">
      <c r="B82" s="54"/>
      <c r="C82" s="47"/>
      <c r="D82" s="3" t="s">
        <v>14</v>
      </c>
      <c r="E82">
        <v>0.18896187155289274</v>
      </c>
      <c r="F82">
        <v>0.38721287009191857</v>
      </c>
      <c r="G82">
        <v>1.1509474118125691</v>
      </c>
      <c r="H82">
        <v>1.8874706714472405</v>
      </c>
      <c r="L82" s="47"/>
      <c r="M82" s="47"/>
      <c r="N82" s="3" t="s">
        <v>14</v>
      </c>
      <c r="O82" s="9">
        <f>(E82*S$5)/10</f>
        <v>78.8627580210605</v>
      </c>
      <c r="P82" s="9">
        <f t="shared" ref="P82:P84" si="95">(F82*T$5)/10</f>
        <v>80.801154819615874</v>
      </c>
      <c r="Q82" s="9">
        <f t="shared" ref="Q82:Q84" si="96">(G82*U$5)/10</f>
        <v>120.08624608607053</v>
      </c>
      <c r="R82" s="9">
        <f t="shared" ref="R82:R84" si="97">(H82*V$5)/10</f>
        <v>98.466387432376195</v>
      </c>
    </row>
    <row r="83" spans="2:26">
      <c r="B83" s="54"/>
      <c r="C83" s="47"/>
      <c r="D83" s="3" t="s">
        <v>15</v>
      </c>
      <c r="E83">
        <v>0.18899014332285491</v>
      </c>
      <c r="F83">
        <v>0.39569644379414348</v>
      </c>
      <c r="G83">
        <v>1.0345948960622302</v>
      </c>
      <c r="H83">
        <v>2.1155758740045782</v>
      </c>
      <c r="L83" s="47"/>
      <c r="M83" s="47"/>
      <c r="N83" s="3" t="s">
        <v>15</v>
      </c>
      <c r="O83" s="9">
        <f t="shared" ref="O83:O84" si="98">(E83*S$5)/10</f>
        <v>78.874557172577312</v>
      </c>
      <c r="P83" s="9">
        <f t="shared" si="95"/>
        <v>82.571453807803877</v>
      </c>
      <c r="Q83" s="9">
        <f t="shared" si="96"/>
        <v>107.94638922056504</v>
      </c>
      <c r="R83" s="9">
        <f t="shared" si="97"/>
        <v>110.36627842942646</v>
      </c>
    </row>
    <row r="84" spans="2:26" ht="14.65" thickBot="1">
      <c r="B84" s="54"/>
      <c r="C84" s="47"/>
      <c r="D84" s="3" t="s">
        <v>16</v>
      </c>
      <c r="E84">
        <v>0.16418717653428949</v>
      </c>
      <c r="F84">
        <v>0.37175494798558728</v>
      </c>
      <c r="G84">
        <v>0.95167974794152499</v>
      </c>
      <c r="H84">
        <v>1.5781373172969495</v>
      </c>
      <c r="L84" s="48"/>
      <c r="M84" s="48"/>
      <c r="N84" s="10" t="s">
        <v>16</v>
      </c>
      <c r="O84" s="11">
        <f t="shared" si="98"/>
        <v>68.523101865872675</v>
      </c>
      <c r="P84" s="11">
        <f t="shared" si="95"/>
        <v>77.575492519169259</v>
      </c>
      <c r="Q84" s="11">
        <f t="shared" si="96"/>
        <v>99.29528250683147</v>
      </c>
      <c r="R84" s="11">
        <f t="shared" si="97"/>
        <v>82.328951043939895</v>
      </c>
      <c r="S84" s="3">
        <f>AVERAGE(O79:R84)</f>
        <v>86.41817334238506</v>
      </c>
      <c r="T84" s="3">
        <f>_xlfn.STDEV.S(O79:R84)</f>
        <v>13.851503313763747</v>
      </c>
      <c r="U84" s="20">
        <f>MEDIAN(O67:R84)</f>
        <v>74.792231076944276</v>
      </c>
      <c r="V84" s="26">
        <f>(S84/($B$8/10))*1000</f>
        <v>2.6551955090196477</v>
      </c>
      <c r="W84" s="26">
        <f>(T84/($B$8/10))*1000</f>
        <v>0.42558697979141075</v>
      </c>
      <c r="X84" s="26">
        <f>(U84/($B$8/10))*1000</f>
        <v>2.2979888186049142</v>
      </c>
      <c r="Y84" s="29">
        <f>(X84*10^-18)*(6.02214*10^23)</f>
        <v>1383881.0384073397</v>
      </c>
      <c r="Z84" s="30">
        <f>U84*L12/10000000</f>
        <v>0.32068365749937089</v>
      </c>
    </row>
    <row r="85" spans="2:26">
      <c r="B85" s="54" t="s">
        <v>12</v>
      </c>
      <c r="C85" s="47" t="s">
        <v>1</v>
      </c>
      <c r="D85" s="1" t="s">
        <v>2</v>
      </c>
      <c r="E85">
        <v>0.203102333</v>
      </c>
      <c r="F85">
        <v>0.45678069300000002</v>
      </c>
      <c r="G85">
        <v>1.1702883150000001</v>
      </c>
      <c r="H85">
        <v>1.920655609</v>
      </c>
      <c r="L85" s="46" t="s">
        <v>12</v>
      </c>
      <c r="M85" s="46" t="s">
        <v>1</v>
      </c>
      <c r="N85" s="12" t="s">
        <v>2</v>
      </c>
      <c r="O85" s="13">
        <f>(E85*K$5)/10</f>
        <v>42.382121877980126</v>
      </c>
      <c r="P85" s="13">
        <f t="shared" ref="P85:P87" si="99">(F85*L$5)/10</f>
        <v>47.659066038976093</v>
      </c>
      <c r="Q85" s="13">
        <f t="shared" ref="Q85:Q87" si="100">(G85*M$5)/10</f>
        <v>61.052107656865267</v>
      </c>
      <c r="R85" s="13">
        <f t="shared" ref="R85:R87" si="101">(H85*N$5)/10</f>
        <v>50.098796813343441</v>
      </c>
    </row>
    <row r="86" spans="2:26">
      <c r="B86" s="54"/>
      <c r="C86" s="47"/>
      <c r="D86" s="1" t="s">
        <v>3</v>
      </c>
      <c r="E86">
        <v>0.19398196600000001</v>
      </c>
      <c r="F86">
        <v>0.49416348399999999</v>
      </c>
      <c r="G86">
        <v>1.0445789219999999</v>
      </c>
      <c r="H86">
        <v>1.834547403</v>
      </c>
      <c r="L86" s="47"/>
      <c r="M86" s="47"/>
      <c r="N86" s="1" t="s">
        <v>3</v>
      </c>
      <c r="O86" s="9">
        <f t="shared" ref="O86:O87" si="102">(E86*K$5)/10</f>
        <v>40.478940855604044</v>
      </c>
      <c r="P86" s="9">
        <f t="shared" si="99"/>
        <v>51.559469300963869</v>
      </c>
      <c r="Q86" s="9">
        <f t="shared" si="100"/>
        <v>54.494045599383995</v>
      </c>
      <c r="R86" s="9">
        <f t="shared" si="101"/>
        <v>47.852731721746103</v>
      </c>
    </row>
    <row r="87" spans="2:26">
      <c r="B87" s="54"/>
      <c r="C87" s="47"/>
      <c r="D87" s="2" t="s">
        <v>4</v>
      </c>
      <c r="E87">
        <v>0.176763052</v>
      </c>
      <c r="F87">
        <v>0.39596970300000001</v>
      </c>
      <c r="G87">
        <v>0.89458218</v>
      </c>
      <c r="H87">
        <v>1.5233549049999999</v>
      </c>
      <c r="L87" s="47"/>
      <c r="M87" s="47"/>
      <c r="N87" s="2" t="s">
        <v>4</v>
      </c>
      <c r="O87" s="9">
        <f t="shared" si="102"/>
        <v>36.885805804051202</v>
      </c>
      <c r="P87" s="9">
        <f t="shared" si="99"/>
        <v>41.314237913095738</v>
      </c>
      <c r="Q87" s="9">
        <f t="shared" si="100"/>
        <v>46.668950600667344</v>
      </c>
      <c r="R87" s="9">
        <f t="shared" si="101"/>
        <v>39.735519216764018</v>
      </c>
    </row>
    <row r="88" spans="2:26">
      <c r="B88" s="54"/>
      <c r="C88" s="47"/>
      <c r="D88" s="3" t="s">
        <v>14</v>
      </c>
      <c r="E88">
        <v>0.13699657983569646</v>
      </c>
      <c r="F88">
        <v>0.28615655032765919</v>
      </c>
      <c r="G88">
        <v>0.74851647179303027</v>
      </c>
      <c r="H88">
        <v>1.2774698577410184</v>
      </c>
      <c r="L88" s="47"/>
      <c r="M88" s="47"/>
      <c r="N88" s="3" t="s">
        <v>14</v>
      </c>
      <c r="O88" s="9">
        <f>(E88*S$5)/10</f>
        <v>57.175175269531962</v>
      </c>
      <c r="P88" s="9">
        <f t="shared" ref="P88:P90" si="103">(F88*T$5)/10</f>
        <v>59.713355395918597</v>
      </c>
      <c r="Q88" s="9">
        <f t="shared" ref="Q88:Q90" si="104">(G88*U$5)/10</f>
        <v>78.097862950712354</v>
      </c>
      <c r="R88" s="9">
        <f t="shared" ref="R88:R90" si="105">(H88*V$5)/10</f>
        <v>66.643600797812809</v>
      </c>
      <c r="S88" s="3"/>
      <c r="T88" s="3"/>
    </row>
    <row r="89" spans="2:26">
      <c r="B89" s="54"/>
      <c r="C89" s="47"/>
      <c r="D89" s="3" t="s">
        <v>15</v>
      </c>
      <c r="E89">
        <v>0.14890311268432885</v>
      </c>
      <c r="F89">
        <v>0.27554558307987631</v>
      </c>
      <c r="G89">
        <v>0.74681637639655374</v>
      </c>
      <c r="H89">
        <v>1.4958893932292761</v>
      </c>
      <c r="L89" s="47"/>
      <c r="M89" s="47"/>
      <c r="N89" s="3" t="s">
        <v>15</v>
      </c>
      <c r="O89" s="9">
        <f t="shared" ref="O89:O90" si="106">(E89*S$5)/10</f>
        <v>62.14433656749609</v>
      </c>
      <c r="P89" s="9">
        <f t="shared" si="103"/>
        <v>57.499125256382044</v>
      </c>
      <c r="Q89" s="9">
        <f t="shared" si="104"/>
        <v>77.920480324837584</v>
      </c>
      <c r="R89" s="9">
        <f t="shared" si="105"/>
        <v>78.038205720439606</v>
      </c>
    </row>
    <row r="90" spans="2:26">
      <c r="B90" s="54"/>
      <c r="C90" s="47"/>
      <c r="D90" s="3" t="s">
        <v>16</v>
      </c>
      <c r="E90">
        <v>0.13559560793493483</v>
      </c>
      <c r="F90">
        <v>0.25208246292178066</v>
      </c>
      <c r="G90">
        <v>0.73770250846247509</v>
      </c>
      <c r="H90">
        <v>1.3817590284191241</v>
      </c>
      <c r="L90" s="47"/>
      <c r="M90" s="47"/>
      <c r="N90" s="3" t="s">
        <v>16</v>
      </c>
      <c r="O90" s="9">
        <f t="shared" si="106"/>
        <v>56.590483198607252</v>
      </c>
      <c r="P90" s="9">
        <f t="shared" si="103"/>
        <v>52.602988400198797</v>
      </c>
      <c r="Q90" s="9">
        <f t="shared" si="104"/>
        <v>76.969567905820867</v>
      </c>
      <c r="R90" s="9">
        <f t="shared" si="105"/>
        <v>72.084203420325466</v>
      </c>
      <c r="S90" s="3">
        <f>AVERAGE(O85:R90)</f>
        <v>56.485882441980202</v>
      </c>
      <c r="T90" s="3">
        <f>_xlfn.STDEV.S(O85:R90)</f>
        <v>13.029845191076213</v>
      </c>
      <c r="V90" s="26">
        <f>(S90/($B$9/10))*1000</f>
        <v>1.5856669748021224</v>
      </c>
      <c r="W90" s="26">
        <f>(T90/($B$9/10))*1000</f>
        <v>0.36577272608772393</v>
      </c>
    </row>
    <row r="91" spans="2:26">
      <c r="B91" s="54"/>
      <c r="C91" s="47" t="s">
        <v>7</v>
      </c>
      <c r="D91" s="1" t="s">
        <v>2</v>
      </c>
      <c r="E91">
        <v>0.31424872700000001</v>
      </c>
      <c r="F91">
        <v>0.71920839299999995</v>
      </c>
      <c r="G91">
        <v>1.788401205</v>
      </c>
      <c r="H91">
        <v>3.4178504329999999</v>
      </c>
      <c r="L91" s="47"/>
      <c r="M91" s="47" t="s">
        <v>7</v>
      </c>
      <c r="N91" s="1" t="s">
        <v>2</v>
      </c>
      <c r="O91" s="9">
        <f>(E91*K$5)/10</f>
        <v>65.575454752231252</v>
      </c>
      <c r="P91" s="9">
        <f t="shared" ref="P91:P93" si="107">(F91*L$5)/10</f>
        <v>75.039949855702119</v>
      </c>
      <c r="Q91" s="9">
        <f t="shared" ref="Q91:Q93" si="108">(G91*M$5)/10</f>
        <v>93.298088600780034</v>
      </c>
      <c r="R91" s="9">
        <f t="shared" ref="R91:R93" si="109">(H91*N$5)/10</f>
        <v>89.151950812471185</v>
      </c>
      <c r="X91" s="25"/>
    </row>
    <row r="92" spans="2:26">
      <c r="B92" s="54"/>
      <c r="C92" s="47"/>
      <c r="D92" s="1" t="s">
        <v>3</v>
      </c>
      <c r="E92">
        <v>0.30974684099999999</v>
      </c>
      <c r="F92">
        <v>0.82155833899999997</v>
      </c>
      <c r="G92">
        <v>1.680159841</v>
      </c>
      <c r="H92">
        <v>2.9174818490000001</v>
      </c>
      <c r="L92" s="47"/>
      <c r="M92" s="47"/>
      <c r="N92" s="1" t="s">
        <v>3</v>
      </c>
      <c r="O92" s="9">
        <f t="shared" ref="O92:O93" si="110">(E92*K$5)/10</f>
        <v>64.636029397955411</v>
      </c>
      <c r="P92" s="9">
        <f t="shared" si="107"/>
        <v>85.718822474995676</v>
      </c>
      <c r="Q92" s="9">
        <f t="shared" si="108"/>
        <v>87.651306245396157</v>
      </c>
      <c r="R92" s="9">
        <f t="shared" si="109"/>
        <v>76.100228315147433</v>
      </c>
      <c r="V92" s="27"/>
      <c r="W92" s="27"/>
      <c r="X92" s="25"/>
    </row>
    <row r="93" spans="2:26">
      <c r="B93" s="54"/>
      <c r="C93" s="47"/>
      <c r="D93" s="2" t="s">
        <v>4</v>
      </c>
      <c r="E93">
        <v>0.30150295900000001</v>
      </c>
      <c r="F93">
        <v>0.62381180400000003</v>
      </c>
      <c r="G93">
        <v>1.491732573</v>
      </c>
      <c r="H93">
        <v>2.7054185899999998</v>
      </c>
      <c r="L93" s="47"/>
      <c r="M93" s="47"/>
      <c r="N93" s="2" t="s">
        <v>4</v>
      </c>
      <c r="O93" s="9">
        <f t="shared" si="110"/>
        <v>62.915747771886231</v>
      </c>
      <c r="P93" s="9">
        <f t="shared" si="107"/>
        <v>65.086568715216714</v>
      </c>
      <c r="Q93" s="9">
        <f t="shared" si="108"/>
        <v>77.821350922442235</v>
      </c>
      <c r="R93" s="9">
        <f t="shared" si="109"/>
        <v>70.568724346173028</v>
      </c>
    </row>
    <row r="94" spans="2:26">
      <c r="B94" s="54"/>
      <c r="C94" s="47"/>
      <c r="D94" s="3" t="s">
        <v>14</v>
      </c>
      <c r="E94">
        <v>0.14555356632762531</v>
      </c>
      <c r="F94">
        <v>0.30695346849617988</v>
      </c>
      <c r="G94">
        <v>0.83757414196490554</v>
      </c>
      <c r="H94">
        <v>1.5556866513882439</v>
      </c>
      <c r="L94" s="47"/>
      <c r="M94" s="47"/>
      <c r="N94" s="3" t="s">
        <v>14</v>
      </c>
      <c r="O94" s="9">
        <f>(E94*S$5)/10</f>
        <v>60.746411887568819</v>
      </c>
      <c r="P94" s="9">
        <f t="shared" ref="P94:P96" si="111">(F94*T$5)/10</f>
        <v>64.053125931713595</v>
      </c>
      <c r="Q94" s="9">
        <f t="shared" ref="Q94:Q96" si="112">(G94*U$5)/10</f>
        <v>87.389861165704218</v>
      </c>
      <c r="R94" s="9">
        <f t="shared" ref="R94:R96" si="113">(H94*V$5)/10</f>
        <v>81.157734981659885</v>
      </c>
    </row>
    <row r="95" spans="2:26">
      <c r="B95" s="54"/>
      <c r="C95" s="47"/>
      <c r="D95" s="3" t="s">
        <v>15</v>
      </c>
      <c r="E95">
        <v>0.12930764932238445</v>
      </c>
      <c r="F95">
        <v>0.30245636864348308</v>
      </c>
      <c r="G95">
        <v>0.81865612984273362</v>
      </c>
      <c r="H95">
        <v>1.7197837956344322</v>
      </c>
      <c r="L95" s="47"/>
      <c r="M95" s="47"/>
      <c r="N95" s="3" t="s">
        <v>15</v>
      </c>
      <c r="O95" s="9">
        <f t="shared" ref="O95:O96" si="114">(E95*S$5)/10</f>
        <v>53.966219613404562</v>
      </c>
      <c r="P95" s="9">
        <f t="shared" si="111"/>
        <v>63.114699320659142</v>
      </c>
      <c r="Q95" s="9">
        <f t="shared" si="112"/>
        <v>85.416015066528701</v>
      </c>
      <c r="R95" s="9">
        <f t="shared" si="113"/>
        <v>89.718425871496237</v>
      </c>
    </row>
    <row r="96" spans="2:26">
      <c r="B96" s="54"/>
      <c r="C96" s="47"/>
      <c r="D96" s="3" t="s">
        <v>16</v>
      </c>
      <c r="E96">
        <v>0.13299316618212889</v>
      </c>
      <c r="F96">
        <v>0.31337328113507484</v>
      </c>
      <c r="G96">
        <v>0.77695981073559461</v>
      </c>
      <c r="H96">
        <v>1.6149958108905191</v>
      </c>
      <c r="L96" s="47"/>
      <c r="M96" s="47"/>
      <c r="N96" s="3" t="s">
        <v>16</v>
      </c>
      <c r="O96" s="9">
        <f t="shared" si="114"/>
        <v>55.504360730996154</v>
      </c>
      <c r="P96" s="9">
        <f t="shared" si="111"/>
        <v>65.392772196118855</v>
      </c>
      <c r="Q96" s="9">
        <f t="shared" si="112"/>
        <v>81.06555179966432</v>
      </c>
      <c r="R96" s="9">
        <f t="shared" si="113"/>
        <v>84.251800900767265</v>
      </c>
      <c r="S96" s="3">
        <f>AVERAGE(O91:R96)</f>
        <v>74.389216736528297</v>
      </c>
      <c r="T96" s="3">
        <f>_xlfn.STDEV.S(O91:R96)</f>
        <v>11.957237338697386</v>
      </c>
      <c r="V96" s="26">
        <f>(S96/($B$9/10))*1000</f>
        <v>2.0882478800197548</v>
      </c>
      <c r="W96" s="26">
        <f>(T96/($B$9/10))*1000</f>
        <v>0.33566256802871652</v>
      </c>
    </row>
    <row r="97" spans="2:26">
      <c r="B97" s="54"/>
      <c r="C97" s="47" t="s">
        <v>8</v>
      </c>
      <c r="D97" s="1" t="s">
        <v>2</v>
      </c>
      <c r="E97">
        <v>0.33629161800000001</v>
      </c>
      <c r="F97">
        <v>0.71941593800000003</v>
      </c>
      <c r="G97">
        <v>1.988782477</v>
      </c>
      <c r="H97">
        <v>3.9665536119999998</v>
      </c>
      <c r="L97" s="47"/>
      <c r="M97" s="47" t="s">
        <v>8</v>
      </c>
      <c r="N97" s="1" t="s">
        <v>2</v>
      </c>
      <c r="O97" s="9">
        <f>(E97*K$5)/10</f>
        <v>70.175227089189249</v>
      </c>
      <c r="P97" s="9">
        <f t="shared" ref="P97:P99" si="115">(F97*L$5)/10</f>
        <v>75.061604450593379</v>
      </c>
      <c r="Q97" s="9">
        <f t="shared" ref="Q97:Q99" si="116">(G97*M$5)/10</f>
        <v>103.75166558156327</v>
      </c>
      <c r="R97" s="9">
        <f t="shared" ref="R97:R99" si="117">(H97*N$5)/10</f>
        <v>103.46444335238525</v>
      </c>
    </row>
    <row r="98" spans="2:26">
      <c r="B98" s="54"/>
      <c r="C98" s="47"/>
      <c r="D98" s="1" t="s">
        <v>3</v>
      </c>
      <c r="E98">
        <v>0.33125031199999999</v>
      </c>
      <c r="F98">
        <v>0.85044898000000002</v>
      </c>
      <c r="G98">
        <v>1.83403837</v>
      </c>
      <c r="H98">
        <v>3.4493338640000002</v>
      </c>
      <c r="L98" s="47"/>
      <c r="M98" s="47"/>
      <c r="N98" s="1" t="s">
        <v>3</v>
      </c>
      <c r="O98" s="9">
        <f t="shared" ref="O98:O99" si="118">(E98*K$5)/10</f>
        <v>69.123238950204197</v>
      </c>
      <c r="P98" s="9">
        <f t="shared" si="115"/>
        <v>88.733181418856191</v>
      </c>
      <c r="Q98" s="9">
        <f t="shared" si="116"/>
        <v>95.678907989491194</v>
      </c>
      <c r="R98" s="9">
        <f t="shared" si="117"/>
        <v>89.97317144425179</v>
      </c>
    </row>
    <row r="99" spans="2:26">
      <c r="B99" s="54"/>
      <c r="C99" s="47"/>
      <c r="D99" s="2" t="s">
        <v>4</v>
      </c>
      <c r="E99">
        <v>0.29694268600000001</v>
      </c>
      <c r="F99">
        <v>0.66337705199999997</v>
      </c>
      <c r="G99">
        <v>1.651396833</v>
      </c>
      <c r="H99">
        <v>3.1156101729999999</v>
      </c>
      <c r="L99" s="47"/>
      <c r="M99" s="47"/>
      <c r="N99" s="2" t="s">
        <v>4</v>
      </c>
      <c r="O99" s="9">
        <f t="shared" si="118"/>
        <v>61.964138584399144</v>
      </c>
      <c r="P99" s="9">
        <f t="shared" si="115"/>
        <v>69.214682701156264</v>
      </c>
      <c r="Q99" s="9">
        <f t="shared" si="116"/>
        <v>86.150785187086441</v>
      </c>
      <c r="R99" s="9">
        <f t="shared" si="117"/>
        <v>81.268250422042627</v>
      </c>
    </row>
    <row r="100" spans="2:26">
      <c r="B100" s="54"/>
      <c r="C100" s="47"/>
      <c r="D100" s="3" t="s">
        <v>14</v>
      </c>
      <c r="E100">
        <v>0.1634218589274139</v>
      </c>
      <c r="F100">
        <v>0.34658114763730147</v>
      </c>
      <c r="G100">
        <v>0.91051060752615154</v>
      </c>
      <c r="H100">
        <v>1.7798778993997455</v>
      </c>
      <c r="L100" s="47"/>
      <c r="M100" s="47"/>
      <c r="N100" s="3" t="s">
        <v>14</v>
      </c>
      <c r="O100" s="9">
        <f>(E100*S$5)/10</f>
        <v>68.203698502938721</v>
      </c>
      <c r="P100" s="9">
        <f t="shared" ref="P100:P102" si="119">(F100*T$5)/10</f>
        <v>72.322381642826002</v>
      </c>
      <c r="Q100" s="9">
        <f t="shared" ref="Q100:Q102" si="120">(G100*U$5)/10</f>
        <v>94.999823412582572</v>
      </c>
      <c r="R100" s="9">
        <f t="shared" ref="R100:R102" si="121">(H100*V$5)/10</f>
        <v>92.853441102869141</v>
      </c>
    </row>
    <row r="101" spans="2:26">
      <c r="B101" s="54"/>
      <c r="C101" s="47"/>
      <c r="D101" s="3" t="s">
        <v>15</v>
      </c>
      <c r="E101">
        <v>0.17660830960246149</v>
      </c>
      <c r="F101">
        <v>0.33623770536841918</v>
      </c>
      <c r="G101">
        <v>0.9187307235118819</v>
      </c>
      <c r="H101">
        <v>1.9853710503549007</v>
      </c>
      <c r="L101" s="47"/>
      <c r="M101" s="47"/>
      <c r="N101" s="3" t="s">
        <v>15</v>
      </c>
      <c r="O101" s="9">
        <f t="shared" ref="O101:O102" si="122">(E101*S$5)/10</f>
        <v>73.707030260805226</v>
      </c>
      <c r="P101" s="9">
        <f t="shared" si="119"/>
        <v>70.163976939135964</v>
      </c>
      <c r="Q101" s="9">
        <f t="shared" si="120"/>
        <v>95.857484554166689</v>
      </c>
      <c r="R101" s="9">
        <f t="shared" si="121"/>
        <v>103.57369679888761</v>
      </c>
    </row>
    <row r="102" spans="2:26" ht="14.65" thickBot="1">
      <c r="B102" s="54"/>
      <c r="C102" s="47"/>
      <c r="D102" s="3" t="s">
        <v>16</v>
      </c>
      <c r="E102">
        <v>0.16168704017708527</v>
      </c>
      <c r="F102">
        <v>0.33482590587138655</v>
      </c>
      <c r="G102">
        <v>0.97129279059923335</v>
      </c>
      <c r="H102">
        <v>1.8082688629979478</v>
      </c>
      <c r="L102" s="48"/>
      <c r="M102" s="48"/>
      <c r="N102" s="10" t="s">
        <v>16</v>
      </c>
      <c r="O102" s="11">
        <f t="shared" si="122"/>
        <v>67.479676295742962</v>
      </c>
      <c r="P102" s="11">
        <f t="shared" si="119"/>
        <v>69.869371468747275</v>
      </c>
      <c r="Q102" s="11">
        <f t="shared" si="120"/>
        <v>101.34164591398401</v>
      </c>
      <c r="R102" s="11">
        <f t="shared" si="121"/>
        <v>94.334553187697225</v>
      </c>
      <c r="S102" s="3">
        <f>AVERAGE(O97:R102)</f>
        <v>83.302753218816747</v>
      </c>
      <c r="T102" s="3">
        <f>_xlfn.STDEV.S(O97:R102)</f>
        <v>13.904840323664354</v>
      </c>
      <c r="U102" s="20">
        <f>MEDIAN(O85:R102)</f>
        <v>70.169602014162606</v>
      </c>
      <c r="V102" s="26">
        <f>(S102/($B$9/10))*1000</f>
        <v>2.3384679317853689</v>
      </c>
      <c r="W102" s="26">
        <f>(T102/($B$9/10))*1000</f>
        <v>0.39033551637931141</v>
      </c>
      <c r="X102" s="26">
        <f>(U102/($B$9/10))*1000</f>
        <v>1.9697952079115213</v>
      </c>
      <c r="Y102" s="29">
        <f>(X102*10^-18)*(6.02214*10^23)</f>
        <v>1186238.2513372288</v>
      </c>
      <c r="Z102" s="30">
        <f>U102*L12/10000000</f>
        <v>0.30086339577204446</v>
      </c>
    </row>
  </sheetData>
  <mergeCells count="46">
    <mergeCell ref="B49:B66"/>
    <mergeCell ref="C49:C54"/>
    <mergeCell ref="C55:C60"/>
    <mergeCell ref="C61:C66"/>
    <mergeCell ref="C13:C18"/>
    <mergeCell ref="C19:C24"/>
    <mergeCell ref="C25:C30"/>
    <mergeCell ref="B13:B30"/>
    <mergeCell ref="B31:B48"/>
    <mergeCell ref="C73:C78"/>
    <mergeCell ref="C79:C84"/>
    <mergeCell ref="B85:B102"/>
    <mergeCell ref="C85:C90"/>
    <mergeCell ref="C91:C96"/>
    <mergeCell ref="C97:C102"/>
    <mergeCell ref="B67:B84"/>
    <mergeCell ref="L13:L30"/>
    <mergeCell ref="M13:M18"/>
    <mergeCell ref="M19:M24"/>
    <mergeCell ref="M25:M30"/>
    <mergeCell ref="C67:C72"/>
    <mergeCell ref="C31:C36"/>
    <mergeCell ref="C37:C42"/>
    <mergeCell ref="C43:C48"/>
    <mergeCell ref="L31:L48"/>
    <mergeCell ref="M31:M36"/>
    <mergeCell ref="M37:M42"/>
    <mergeCell ref="M43:M48"/>
    <mergeCell ref="L49:L66"/>
    <mergeCell ref="M49:M54"/>
    <mergeCell ref="M55:M60"/>
    <mergeCell ref="M61:M66"/>
    <mergeCell ref="D1:O1"/>
    <mergeCell ref="H2:I2"/>
    <mergeCell ref="K2:L2"/>
    <mergeCell ref="D3:F3"/>
    <mergeCell ref="S2:T2"/>
    <mergeCell ref="F2:G2"/>
    <mergeCell ref="L67:L84"/>
    <mergeCell ref="M67:M72"/>
    <mergeCell ref="M73:M78"/>
    <mergeCell ref="M79:M84"/>
    <mergeCell ref="L85:L102"/>
    <mergeCell ref="M85:M90"/>
    <mergeCell ref="M91:M96"/>
    <mergeCell ref="M97:M10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Z102"/>
  <sheetViews>
    <sheetView topLeftCell="A88" zoomScaleNormal="100" workbookViewId="0">
      <selection activeCell="A105" sqref="A105:XFD118"/>
    </sheetView>
  </sheetViews>
  <sheetFormatPr defaultRowHeight="14.25"/>
  <cols>
    <col min="1" max="1" width="12.265625" customWidth="1"/>
    <col min="2" max="2" width="19.73046875" customWidth="1"/>
    <col min="12" max="12" width="14.3984375" customWidth="1"/>
  </cols>
  <sheetData>
    <row r="1" spans="1:26" ht="18">
      <c r="C1" s="49" t="s">
        <v>17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26">
      <c r="A2" s="50"/>
      <c r="B2" s="50"/>
      <c r="F2" t="s">
        <v>25</v>
      </c>
      <c r="G2" s="50" t="s">
        <v>18</v>
      </c>
      <c r="H2" s="50"/>
      <c r="J2" s="50" t="s">
        <v>19</v>
      </c>
      <c r="K2" s="50"/>
      <c r="Q2" t="s">
        <v>26</v>
      </c>
      <c r="R2" s="50" t="s">
        <v>19</v>
      </c>
      <c r="S2" s="50"/>
    </row>
    <row r="3" spans="1:26">
      <c r="A3" s="6"/>
      <c r="C3" s="50" t="s">
        <v>20</v>
      </c>
      <c r="D3" s="50"/>
      <c r="E3" s="50"/>
      <c r="G3" s="6" t="s">
        <v>21</v>
      </c>
      <c r="J3" s="7">
        <v>47921.7</v>
      </c>
      <c r="K3" t="s">
        <v>22</v>
      </c>
      <c r="R3" s="7">
        <v>47921.7</v>
      </c>
      <c r="S3" t="s">
        <v>22</v>
      </c>
    </row>
    <row r="4" spans="1:26">
      <c r="A4" s="6"/>
      <c r="D4" t="s">
        <v>5</v>
      </c>
      <c r="E4" t="s">
        <v>6</v>
      </c>
      <c r="G4" s="6" t="s">
        <v>23</v>
      </c>
      <c r="J4">
        <v>0.1</v>
      </c>
      <c r="K4">
        <v>0.05</v>
      </c>
      <c r="L4">
        <v>2.5000000000000001E-2</v>
      </c>
      <c r="M4">
        <v>1.2500000000000001E-2</v>
      </c>
      <c r="N4" t="s">
        <v>88</v>
      </c>
      <c r="R4">
        <v>0.2</v>
      </c>
      <c r="S4">
        <v>0.1</v>
      </c>
      <c r="T4">
        <v>0.05</v>
      </c>
      <c r="U4">
        <v>2.5000000000000001E-2</v>
      </c>
      <c r="V4" t="s">
        <v>88</v>
      </c>
    </row>
    <row r="5" spans="1:26">
      <c r="C5" t="s">
        <v>0</v>
      </c>
      <c r="D5">
        <v>27.648728110932694</v>
      </c>
      <c r="E5">
        <v>1.7310243330351209</v>
      </c>
      <c r="G5">
        <f>10000000/D5</f>
        <v>361680.2899532243</v>
      </c>
      <c r="I5" s="8" t="s">
        <v>24</v>
      </c>
      <c r="J5">
        <f>(J4/J3)*1000000000</f>
        <v>2086.7373235924438</v>
      </c>
      <c r="K5">
        <f>(K4/J3)*1000000000</f>
        <v>1043.3686617962219</v>
      </c>
      <c r="L5">
        <f>(L4/J3)*1000000000</f>
        <v>521.68433089811094</v>
      </c>
      <c r="M5">
        <f>(M4/J3)*1000000000</f>
        <v>260.84216544905547</v>
      </c>
      <c r="Q5" s="8" t="s">
        <v>24</v>
      </c>
      <c r="R5">
        <f>(R4/R3)*1000000000</f>
        <v>4173.4746471848875</v>
      </c>
      <c r="S5">
        <f>(S4/R3)*1000000000</f>
        <v>2086.7373235924438</v>
      </c>
      <c r="T5">
        <f>(T4/R3)*1000000000</f>
        <v>1043.3686617962219</v>
      </c>
      <c r="U5">
        <f>(U4/R3)*1000000000</f>
        <v>521.68433089811094</v>
      </c>
    </row>
    <row r="6" spans="1:26">
      <c r="C6" t="s">
        <v>9</v>
      </c>
      <c r="D6">
        <v>25.83167292191823</v>
      </c>
      <c r="E6">
        <v>0.51385311772411491</v>
      </c>
      <c r="G6">
        <f t="shared" ref="G6:G9" si="0">10000000/D6</f>
        <v>387121.65604709939</v>
      </c>
    </row>
    <row r="7" spans="1:26">
      <c r="C7" t="s">
        <v>10</v>
      </c>
      <c r="D7">
        <v>26.723325213596194</v>
      </c>
      <c r="E7">
        <v>3.8571567330757071</v>
      </c>
      <c r="G7">
        <f t="shared" si="0"/>
        <v>374204.92846871604</v>
      </c>
    </row>
    <row r="8" spans="1:26">
      <c r="C8" t="s">
        <v>11</v>
      </c>
      <c r="D8">
        <v>30.72496682497416</v>
      </c>
      <c r="E8">
        <v>0.666053611930981</v>
      </c>
      <c r="G8">
        <f t="shared" si="0"/>
        <v>325468.21147001872</v>
      </c>
    </row>
    <row r="9" spans="1:26">
      <c r="C9" t="s">
        <v>12</v>
      </c>
      <c r="D9">
        <v>28.07191649047617</v>
      </c>
      <c r="E9">
        <v>2.6277867482805628</v>
      </c>
      <c r="G9">
        <f t="shared" si="0"/>
        <v>356227.90497373609</v>
      </c>
    </row>
    <row r="11" spans="1:26">
      <c r="D11" s="44" t="s">
        <v>89</v>
      </c>
      <c r="E11" s="43"/>
      <c r="F11" s="43"/>
      <c r="G11" s="43"/>
      <c r="N11" s="44" t="s">
        <v>90</v>
      </c>
      <c r="O11" s="43"/>
      <c r="P11" s="43"/>
      <c r="Q11" s="43"/>
    </row>
    <row r="12" spans="1:26">
      <c r="C12" t="s">
        <v>13</v>
      </c>
      <c r="D12" t="s">
        <v>27</v>
      </c>
      <c r="E12" t="s">
        <v>28</v>
      </c>
      <c r="F12" t="s">
        <v>29</v>
      </c>
      <c r="G12" t="s">
        <v>30</v>
      </c>
      <c r="J12" t="s">
        <v>62</v>
      </c>
      <c r="K12" s="7">
        <v>38089.870000000003</v>
      </c>
      <c r="M12" t="s">
        <v>13</v>
      </c>
      <c r="N12" t="s">
        <v>80</v>
      </c>
      <c r="R12" s="14" t="s">
        <v>5</v>
      </c>
      <c r="S12" s="15" t="s">
        <v>6</v>
      </c>
      <c r="T12" s="16" t="s">
        <v>31</v>
      </c>
      <c r="U12" s="23" t="s">
        <v>54</v>
      </c>
      <c r="V12" s="24" t="s">
        <v>6</v>
      </c>
      <c r="W12" s="25" t="s">
        <v>55</v>
      </c>
      <c r="X12" s="28" t="s">
        <v>56</v>
      </c>
      <c r="Y12" s="23" t="s">
        <v>57</v>
      </c>
      <c r="Z12" s="24" t="s">
        <v>86</v>
      </c>
    </row>
    <row r="13" spans="1:26">
      <c r="A13" s="54" t="s">
        <v>0</v>
      </c>
      <c r="B13" s="47" t="s">
        <v>32</v>
      </c>
      <c r="C13" s="1" t="s">
        <v>2</v>
      </c>
      <c r="D13">
        <v>0.83913679600000002</v>
      </c>
      <c r="E13">
        <v>1.6083170710000001</v>
      </c>
      <c r="F13">
        <v>4.3976178189999997</v>
      </c>
      <c r="G13">
        <v>8.4654264510000008</v>
      </c>
      <c r="K13" s="47" t="s">
        <v>0</v>
      </c>
      <c r="L13" s="47" t="s">
        <v>32</v>
      </c>
      <c r="M13" s="1" t="s">
        <v>2</v>
      </c>
      <c r="N13" s="9">
        <f>(D13*J$5)/10</f>
        <v>175.10580718129785</v>
      </c>
      <c r="O13" s="9">
        <f t="shared" ref="O13:Q13" si="1">(E13*K$5)/10</f>
        <v>167.80676301132894</v>
      </c>
      <c r="P13" s="9">
        <f t="shared" si="1"/>
        <v>229.41683094506249</v>
      </c>
      <c r="Q13" s="9">
        <f t="shared" si="1"/>
        <v>220.81401669285529</v>
      </c>
      <c r="W13" s="25"/>
      <c r="X13" s="25"/>
      <c r="Y13" s="9"/>
    </row>
    <row r="14" spans="1:26">
      <c r="A14" s="54"/>
      <c r="B14" s="47"/>
      <c r="C14" s="1" t="s">
        <v>3</v>
      </c>
      <c r="D14">
        <v>0.90474959499999996</v>
      </c>
      <c r="E14">
        <v>2.0293073399999999</v>
      </c>
      <c r="F14">
        <v>5.1756534350000001</v>
      </c>
      <c r="G14">
        <v>10.184781409999999</v>
      </c>
      <c r="K14" s="47"/>
      <c r="L14" s="47"/>
      <c r="M14" s="1" t="s">
        <v>3</v>
      </c>
      <c r="N14" s="9">
        <f t="shared" ref="N14:N15" si="2">(D14*J$5)/10</f>
        <v>188.79747483916475</v>
      </c>
      <c r="O14" s="9">
        <f t="shared" ref="O14:O15" si="3">(E14*K$5)/10</f>
        <v>211.73156837090505</v>
      </c>
      <c r="P14" s="9">
        <f t="shared" ref="P14:P15" si="4">(F14*L$5)/10</f>
        <v>270.00572991984848</v>
      </c>
      <c r="Q14" s="9">
        <f t="shared" ref="Q14:Q15" si="5">(G14*M$5)/10</f>
        <v>265.66204376096846</v>
      </c>
      <c r="U14" s="27"/>
      <c r="V14" s="27"/>
      <c r="W14" s="25"/>
      <c r="X14" s="25"/>
      <c r="Y14" s="9"/>
    </row>
    <row r="15" spans="1:26">
      <c r="A15" s="54"/>
      <c r="B15" s="47"/>
      <c r="C15" s="2" t="s">
        <v>4</v>
      </c>
      <c r="D15">
        <v>0.83071942700000001</v>
      </c>
      <c r="E15">
        <v>1.815906231</v>
      </c>
      <c r="F15">
        <v>5.1212937219999999</v>
      </c>
      <c r="G15">
        <v>9.1682395589999999</v>
      </c>
      <c r="K15" s="47"/>
      <c r="L15" s="47"/>
      <c r="M15" s="2" t="s">
        <v>4</v>
      </c>
      <c r="N15" s="9">
        <f t="shared" si="2"/>
        <v>173.34932337542284</v>
      </c>
      <c r="O15" s="9">
        <f t="shared" si="3"/>
        <v>189.46596541858909</v>
      </c>
      <c r="P15" s="9">
        <f t="shared" si="4"/>
        <v>267.16986886942658</v>
      </c>
      <c r="Q15" s="9">
        <f t="shared" si="5"/>
        <v>239.14634599252531</v>
      </c>
      <c r="X15" s="25"/>
      <c r="Y15" s="9"/>
    </row>
    <row r="16" spans="1:26">
      <c r="A16" s="54"/>
      <c r="B16" s="47"/>
      <c r="C16" s="3" t="s">
        <v>14</v>
      </c>
      <c r="D16">
        <v>0.53160682678355953</v>
      </c>
      <c r="E16">
        <v>1.1646888342391533</v>
      </c>
      <c r="F16">
        <v>3.0319236896211392</v>
      </c>
      <c r="G16">
        <v>5.8520986965892812</v>
      </c>
      <c r="K16" s="47"/>
      <c r="L16" s="47"/>
      <c r="M16" s="3" t="s">
        <v>14</v>
      </c>
      <c r="N16" s="9">
        <f>(D16*R$5)/10</f>
        <v>221.86476138515937</v>
      </c>
      <c r="O16" s="9">
        <f t="shared" ref="O16:Q16" si="6">(E16*S$5)/10</f>
        <v>243.03996607782142</v>
      </c>
      <c r="P16" s="9">
        <f t="shared" si="6"/>
        <v>316.34141627082715</v>
      </c>
      <c r="Q16" s="9">
        <f t="shared" si="6"/>
        <v>305.29481928798862</v>
      </c>
      <c r="R16" s="3"/>
      <c r="S16" s="3"/>
      <c r="X16" s="25"/>
      <c r="Y16" s="9"/>
    </row>
    <row r="17" spans="1:26">
      <c r="A17" s="54"/>
      <c r="B17" s="47"/>
      <c r="C17" s="3" t="s">
        <v>15</v>
      </c>
      <c r="D17">
        <v>0.53280040985834942</v>
      </c>
      <c r="E17">
        <v>1.0928057880358246</v>
      </c>
      <c r="F17">
        <v>3.1170651776254341</v>
      </c>
      <c r="G17">
        <v>6.1278743568870411</v>
      </c>
      <c r="K17" s="47"/>
      <c r="L17" s="47"/>
      <c r="M17" s="3" t="s">
        <v>15</v>
      </c>
      <c r="N17" s="9">
        <f t="shared" ref="N17:N18" si="7">(D17*R$5)/10</f>
        <v>222.36290025535382</v>
      </c>
      <c r="O17" s="9">
        <f t="shared" ref="O17:O18" si="8">(E17*S$5)/10</f>
        <v>228.03986253322083</v>
      </c>
      <c r="P17" s="9">
        <f t="shared" ref="P17:P18" si="9">(F17*T$5)/10</f>
        <v>325.22481231106519</v>
      </c>
      <c r="Q17" s="9">
        <f t="shared" ref="Q17:Q18" si="10">(G17*U$5)/10</f>
        <v>319.68160337003076</v>
      </c>
    </row>
    <row r="18" spans="1:26">
      <c r="A18" s="54"/>
      <c r="B18" s="47"/>
      <c r="C18" s="3" t="s">
        <v>16</v>
      </c>
      <c r="D18">
        <v>0.50601046661373072</v>
      </c>
      <c r="E18">
        <v>1.3058246650551077</v>
      </c>
      <c r="F18">
        <v>3.1999589183648807</v>
      </c>
      <c r="G18">
        <v>6.1669528270790268</v>
      </c>
      <c r="K18" s="47"/>
      <c r="L18" s="47"/>
      <c r="M18" s="17" t="s">
        <v>16</v>
      </c>
      <c r="N18" s="9">
        <f t="shared" si="7"/>
        <v>211.18218536225999</v>
      </c>
      <c r="O18" s="9">
        <f t="shared" si="8"/>
        <v>272.4913066638095</v>
      </c>
      <c r="P18" s="9">
        <f t="shared" si="9"/>
        <v>333.87368544572507</v>
      </c>
      <c r="Q18" s="9">
        <f t="shared" si="10"/>
        <v>321.72026592749359</v>
      </c>
      <c r="R18" s="3">
        <f>AVERAGE(N13:Q18)</f>
        <v>246.64955513617289</v>
      </c>
      <c r="S18" s="3">
        <f>_xlfn.STDEV.S(N13:Q18)</f>
        <v>52.514743484070884</v>
      </c>
      <c r="U18" s="26">
        <f>(R18/($G$5/10))*1000</f>
        <v>6.8195464886425476</v>
      </c>
      <c r="V18" s="26">
        <f>(S18/($G$5/10))*1000</f>
        <v>1.4519658644064501</v>
      </c>
    </row>
    <row r="19" spans="1:26">
      <c r="A19" s="54"/>
      <c r="B19" s="47" t="s">
        <v>33</v>
      </c>
      <c r="C19" s="1" t="s">
        <v>2</v>
      </c>
      <c r="D19">
        <v>1.0209757740000001</v>
      </c>
      <c r="E19">
        <v>1.9916250769999999</v>
      </c>
      <c r="F19">
        <v>5.3177009599999998</v>
      </c>
      <c r="G19">
        <v>10.455125450000001</v>
      </c>
      <c r="K19" s="47"/>
      <c r="L19" s="47" t="s">
        <v>33</v>
      </c>
      <c r="M19" s="18" t="s">
        <v>2</v>
      </c>
      <c r="N19" s="19">
        <f>(D19*J$5)/10</f>
        <v>213.05082540894836</v>
      </c>
      <c r="O19" s="19">
        <f t="shared" ref="O19:Q19" si="11">(E19*K$5)/10</f>
        <v>207.79991913892871</v>
      </c>
      <c r="P19" s="19">
        <f t="shared" si="11"/>
        <v>277.4161267233842</v>
      </c>
      <c r="Q19" s="19">
        <f t="shared" si="11"/>
        <v>272.71375624195309</v>
      </c>
      <c r="W19" s="25"/>
    </row>
    <row r="20" spans="1:26">
      <c r="A20" s="54"/>
      <c r="B20" s="47"/>
      <c r="C20" s="1" t="s">
        <v>3</v>
      </c>
      <c r="D20">
        <v>0.932494669</v>
      </c>
      <c r="E20">
        <v>2.2862160980000001</v>
      </c>
      <c r="F20">
        <v>5.8739280770000004</v>
      </c>
      <c r="G20">
        <v>11.35464135</v>
      </c>
      <c r="K20" s="47"/>
      <c r="L20" s="47"/>
      <c r="M20" s="1" t="s">
        <v>3</v>
      </c>
      <c r="N20" s="19">
        <f t="shared" ref="N20:N21" si="12">(D20*J$5)/10</f>
        <v>194.58714298532817</v>
      </c>
      <c r="O20" s="19">
        <f t="shared" ref="O20:O21" si="13">(E20*K$5)/10</f>
        <v>238.53662307472399</v>
      </c>
      <c r="P20" s="19">
        <f t="shared" ref="P20:P21" si="14">(F20*L$5)/10</f>
        <v>306.43362385933727</v>
      </c>
      <c r="Q20" s="19">
        <f t="shared" ref="Q20:Q21" si="15">(G20*M$5)/10</f>
        <v>296.17692376313869</v>
      </c>
      <c r="U20" s="27"/>
      <c r="V20" s="27"/>
      <c r="W20" s="25"/>
    </row>
    <row r="21" spans="1:26">
      <c r="A21" s="54"/>
      <c r="B21" s="47"/>
      <c r="C21" s="2" t="s">
        <v>4</v>
      </c>
      <c r="D21">
        <v>0.96980193000000003</v>
      </c>
      <c r="E21">
        <v>2.1312599780000001</v>
      </c>
      <c r="F21">
        <v>5.4588565669999998</v>
      </c>
      <c r="G21">
        <v>10.76760653</v>
      </c>
      <c r="K21" s="47"/>
      <c r="L21" s="47"/>
      <c r="M21" s="2" t="s">
        <v>4</v>
      </c>
      <c r="N21" s="19">
        <f t="shared" si="12"/>
        <v>202.37218838229867</v>
      </c>
      <c r="O21" s="19">
        <f t="shared" si="13"/>
        <v>222.36898711857052</v>
      </c>
      <c r="P21" s="19">
        <f t="shared" si="14"/>
        <v>284.77999356241537</v>
      </c>
      <c r="Q21" s="19">
        <f t="shared" si="15"/>
        <v>280.864580398859</v>
      </c>
    </row>
    <row r="22" spans="1:26">
      <c r="A22" s="54"/>
      <c r="B22" s="47"/>
      <c r="C22" s="3" t="s">
        <v>14</v>
      </c>
      <c r="K22" s="47"/>
      <c r="L22" s="47"/>
      <c r="M22" s="3" t="s">
        <v>14</v>
      </c>
      <c r="N22" s="9"/>
      <c r="O22" s="9"/>
      <c r="P22" s="9"/>
      <c r="Q22" s="9"/>
    </row>
    <row r="23" spans="1:26">
      <c r="A23" s="54"/>
      <c r="B23" s="47"/>
      <c r="C23" s="3" t="s">
        <v>15</v>
      </c>
      <c r="K23" s="47"/>
      <c r="L23" s="47"/>
      <c r="M23" s="3" t="s">
        <v>15</v>
      </c>
      <c r="N23" s="9"/>
      <c r="O23" s="9"/>
      <c r="P23" s="9"/>
      <c r="Q23" s="9"/>
    </row>
    <row r="24" spans="1:26">
      <c r="A24" s="54"/>
      <c r="B24" s="47"/>
      <c r="C24" s="3" t="s">
        <v>16</v>
      </c>
      <c r="K24" s="47"/>
      <c r="L24" s="47"/>
      <c r="M24" s="17" t="s">
        <v>16</v>
      </c>
      <c r="N24" s="4"/>
      <c r="O24" s="4"/>
      <c r="P24" s="4"/>
      <c r="Q24" s="4"/>
      <c r="R24" s="3">
        <f>AVERAGE(N19:Q21)</f>
        <v>249.75839088815715</v>
      </c>
      <c r="S24" s="3">
        <f>_xlfn.STDEV.S(N19:Q21)</f>
        <v>40.59349932971238</v>
      </c>
      <c r="U24" s="26">
        <f>(R24/($G$5/10))*1000</f>
        <v>6.9055018430907076</v>
      </c>
      <c r="V24" s="26">
        <f>(S24/($G$5/10))*1000</f>
        <v>1.1223586260385463</v>
      </c>
    </row>
    <row r="25" spans="1:26">
      <c r="A25" s="54"/>
      <c r="B25" s="47"/>
      <c r="C25" s="1" t="s">
        <v>2</v>
      </c>
      <c r="K25" s="47"/>
      <c r="L25" s="47"/>
      <c r="M25" s="1" t="s">
        <v>2</v>
      </c>
      <c r="N25" s="9"/>
      <c r="O25" s="9"/>
      <c r="P25" s="9"/>
      <c r="Q25" s="9"/>
      <c r="R25" s="3"/>
      <c r="S25" s="3"/>
    </row>
    <row r="26" spans="1:26">
      <c r="A26" s="54"/>
      <c r="B26" s="47"/>
      <c r="C26" s="1" t="s">
        <v>3</v>
      </c>
      <c r="K26" s="47"/>
      <c r="L26" s="47"/>
      <c r="M26" s="1" t="s">
        <v>3</v>
      </c>
      <c r="N26" s="9"/>
      <c r="O26" s="9"/>
      <c r="P26" s="9"/>
      <c r="Q26" s="9"/>
    </row>
    <row r="27" spans="1:26">
      <c r="A27" s="54"/>
      <c r="B27" s="47"/>
      <c r="C27" s="2" t="s">
        <v>4</v>
      </c>
      <c r="K27" s="47"/>
      <c r="L27" s="47"/>
      <c r="M27" s="2" t="s">
        <v>4</v>
      </c>
      <c r="N27" s="9"/>
      <c r="O27" s="9"/>
      <c r="P27" s="9"/>
      <c r="Q27" s="9"/>
    </row>
    <row r="28" spans="1:26">
      <c r="A28" s="54"/>
      <c r="B28" s="47"/>
      <c r="C28" s="3" t="s">
        <v>14</v>
      </c>
      <c r="K28" s="47"/>
      <c r="L28" s="47"/>
      <c r="M28" s="3" t="s">
        <v>14</v>
      </c>
      <c r="N28" s="9"/>
      <c r="O28" s="9"/>
      <c r="P28" s="9"/>
      <c r="Q28" s="9"/>
    </row>
    <row r="29" spans="1:26">
      <c r="A29" s="54"/>
      <c r="B29" s="47"/>
      <c r="C29" s="3" t="s">
        <v>15</v>
      </c>
      <c r="K29" s="47"/>
      <c r="L29" s="47"/>
      <c r="M29" s="3" t="s">
        <v>15</v>
      </c>
      <c r="N29" s="9"/>
      <c r="O29" s="9"/>
      <c r="P29" s="9"/>
      <c r="Q29" s="9"/>
    </row>
    <row r="30" spans="1:26" ht="14.65" thickBot="1">
      <c r="A30" s="54"/>
      <c r="B30" s="47"/>
      <c r="C30" s="3" t="s">
        <v>16</v>
      </c>
      <c r="K30" s="48"/>
      <c r="L30" s="47"/>
      <c r="M30" s="10" t="s">
        <v>16</v>
      </c>
      <c r="N30" s="11"/>
      <c r="O30" s="11"/>
      <c r="P30" s="11"/>
      <c r="Q30" s="11"/>
      <c r="R30" s="11"/>
      <c r="S30" s="11"/>
      <c r="T30" s="20">
        <f>MEDIAN(N13:Q21)</f>
        <v>238.84148453362465</v>
      </c>
      <c r="U30" s="26">
        <f>(R30/($G$5/10))*1000</f>
        <v>0</v>
      </c>
      <c r="V30" s="26">
        <f>(S30/($G$5/10))*1000</f>
        <v>0</v>
      </c>
      <c r="W30" s="26">
        <f>(T30/($G$5/10))*1000</f>
        <v>6.6036632674817239</v>
      </c>
      <c r="X30" s="29">
        <f>(W30*10^-18)*(6.02214*10^23)</f>
        <v>3976818.4709632387</v>
      </c>
      <c r="Y30" s="30">
        <f>T30*K12/10000000</f>
        <v>0.90974410964927743</v>
      </c>
      <c r="Z30">
        <f>W30/135*1000</f>
        <v>48.916024203568327</v>
      </c>
    </row>
    <row r="31" spans="1:26">
      <c r="A31" s="54" t="s">
        <v>9</v>
      </c>
      <c r="B31" s="47" t="s">
        <v>32</v>
      </c>
      <c r="C31" s="1" t="s">
        <v>2</v>
      </c>
      <c r="D31">
        <v>0.76918611999999997</v>
      </c>
      <c r="E31">
        <v>1.695324987</v>
      </c>
      <c r="F31">
        <v>4.4433156550000001</v>
      </c>
      <c r="G31">
        <v>8.5030717120000006</v>
      </c>
      <c r="K31" s="46" t="s">
        <v>9</v>
      </c>
      <c r="L31" s="47" t="s">
        <v>32</v>
      </c>
      <c r="M31" s="12" t="s">
        <v>2</v>
      </c>
      <c r="N31" s="9">
        <f>(D31*J$5)/10</f>
        <v>160.50893853932561</v>
      </c>
      <c r="O31" s="9">
        <f t="shared" ref="O31:O33" si="16">(E31*K$5)/10</f>
        <v>176.88489629958872</v>
      </c>
      <c r="P31" s="9">
        <f t="shared" ref="P31:P33" si="17">(F31*L$5)/10</f>
        <v>231.80081544477767</v>
      </c>
      <c r="Q31" s="9">
        <f t="shared" ref="Q31:Q33" si="18">(G31*M$5)/10</f>
        <v>221.79596383266875</v>
      </c>
    </row>
    <row r="32" spans="1:26">
      <c r="A32" s="54"/>
      <c r="B32" s="47"/>
      <c r="C32" s="1" t="s">
        <v>3</v>
      </c>
      <c r="D32">
        <v>0.73772596700000004</v>
      </c>
      <c r="E32">
        <v>1.6453796249999999</v>
      </c>
      <c r="F32">
        <v>4.2127820979999999</v>
      </c>
      <c r="G32">
        <v>7.0007265380000003</v>
      </c>
      <c r="K32" s="47"/>
      <c r="L32" s="47"/>
      <c r="M32" s="1" t="s">
        <v>3</v>
      </c>
      <c r="N32" s="9">
        <f t="shared" ref="N32:N33" si="19">(D32*J$5)/10</f>
        <v>153.94403099222274</v>
      </c>
      <c r="O32" s="9">
        <f t="shared" si="16"/>
        <v>171.67375374830192</v>
      </c>
      <c r="P32" s="9">
        <f t="shared" si="17"/>
        <v>219.774241001467</v>
      </c>
      <c r="Q32" s="9">
        <f t="shared" si="18"/>
        <v>182.60846698885894</v>
      </c>
    </row>
    <row r="33" spans="1:25">
      <c r="A33" s="54"/>
      <c r="B33" s="47"/>
      <c r="C33" s="2" t="s">
        <v>4</v>
      </c>
      <c r="D33">
        <v>0.85034057699999999</v>
      </c>
      <c r="E33">
        <v>2.091859489</v>
      </c>
      <c r="F33">
        <v>3.7246988879999998</v>
      </c>
      <c r="G33">
        <v>6.1853377429999998</v>
      </c>
      <c r="K33" s="47"/>
      <c r="L33" s="47"/>
      <c r="M33" s="2" t="s">
        <v>4</v>
      </c>
      <c r="N33" s="9">
        <f t="shared" si="19"/>
        <v>177.44374197910344</v>
      </c>
      <c r="O33" s="9">
        <f t="shared" si="16"/>
        <v>218.25806357036586</v>
      </c>
      <c r="P33" s="9">
        <f t="shared" si="17"/>
        <v>194.31170471832178</v>
      </c>
      <c r="Q33" s="9">
        <f t="shared" si="18"/>
        <v>161.33968909178935</v>
      </c>
    </row>
    <row r="34" spans="1:25">
      <c r="A34" s="54"/>
      <c r="B34" s="47"/>
      <c r="C34" s="3" t="s">
        <v>14</v>
      </c>
      <c r="D34">
        <v>0.44409559324443137</v>
      </c>
      <c r="E34">
        <v>0.97723350857860647</v>
      </c>
      <c r="F34">
        <v>2.4765376178803642</v>
      </c>
      <c r="G34">
        <v>4.9429285463483152</v>
      </c>
      <c r="K34" s="47"/>
      <c r="L34" s="47"/>
      <c r="M34" s="3" t="s">
        <v>14</v>
      </c>
      <c r="N34" s="9">
        <f>(D34*R$5)/10</f>
        <v>185.34216993321667</v>
      </c>
      <c r="O34" s="9">
        <f t="shared" ref="O34:O36" si="20">(E34*S$5)/10</f>
        <v>203.92296362161747</v>
      </c>
      <c r="P34" s="9">
        <f t="shared" ref="P34:P36" si="21">(F34*T$5)/10</f>
        <v>258.39417402558388</v>
      </c>
      <c r="Q34" s="9">
        <f t="shared" ref="Q34:Q36" si="22">(G34*U$5)/10</f>
        <v>257.86483713788931</v>
      </c>
      <c r="R34" s="3"/>
      <c r="S34" s="3"/>
    </row>
    <row r="35" spans="1:25">
      <c r="A35" s="54"/>
      <c r="B35" s="47"/>
      <c r="C35" s="3" t="s">
        <v>15</v>
      </c>
      <c r="D35">
        <v>0.41555828995596178</v>
      </c>
      <c r="E35">
        <v>0.96967193115026429</v>
      </c>
      <c r="F35">
        <v>2.8661365892396056</v>
      </c>
      <c r="G35">
        <v>5.2595277109733614</v>
      </c>
      <c r="K35" s="47"/>
      <c r="L35" s="47"/>
      <c r="M35" s="3" t="s">
        <v>15</v>
      </c>
      <c r="N35" s="9">
        <f t="shared" ref="N35:N36" si="23">(D35*R$5)/10</f>
        <v>173.4321987558713</v>
      </c>
      <c r="O35" s="9">
        <f t="shared" si="20"/>
        <v>202.34506103712189</v>
      </c>
      <c r="P35" s="9">
        <f t="shared" si="21"/>
        <v>299.04370976401151</v>
      </c>
      <c r="Q35" s="9">
        <f t="shared" si="22"/>
        <v>274.38131947392111</v>
      </c>
    </row>
    <row r="36" spans="1:25">
      <c r="A36" s="54"/>
      <c r="B36" s="47"/>
      <c r="C36" s="3" t="s">
        <v>16</v>
      </c>
      <c r="D36">
        <v>0.46772880926684052</v>
      </c>
      <c r="E36">
        <v>0.97464095887400082</v>
      </c>
      <c r="F36">
        <v>2.8247897910960962</v>
      </c>
      <c r="G36">
        <v>5.6211955972726981</v>
      </c>
      <c r="K36" s="47"/>
      <c r="L36" s="47"/>
      <c r="M36" s="3" t="s">
        <v>16</v>
      </c>
      <c r="N36" s="9">
        <f t="shared" si="23"/>
        <v>195.20543272331346</v>
      </c>
      <c r="O36" s="9">
        <f t="shared" si="20"/>
        <v>203.38196659843055</v>
      </c>
      <c r="P36" s="9">
        <f t="shared" si="21"/>
        <v>294.72971441915627</v>
      </c>
      <c r="Q36" s="9">
        <f t="shared" si="22"/>
        <v>293.24896640106147</v>
      </c>
      <c r="R36" s="3">
        <f>AVERAGE(N31:Q36)</f>
        <v>212.98486750408279</v>
      </c>
      <c r="S36" s="3">
        <f>_xlfn.STDEV.S(N31:Q36)</f>
        <v>44.850154741565945</v>
      </c>
      <c r="U36" s="26">
        <f>(R36/($G$6/10))*1000</f>
        <v>5.5017554346835569</v>
      </c>
      <c r="V36" s="26">
        <f>(S36/($G$6/10))*1000</f>
        <v>1.1585545277815514</v>
      </c>
    </row>
    <row r="37" spans="1:25">
      <c r="A37" s="54"/>
      <c r="B37" s="47" t="s">
        <v>33</v>
      </c>
      <c r="C37" s="1" t="s">
        <v>2</v>
      </c>
      <c r="D37">
        <v>0.93708858699999997</v>
      </c>
      <c r="E37">
        <v>1.9967121960000001</v>
      </c>
      <c r="F37">
        <v>5.3628996960000004</v>
      </c>
      <c r="G37">
        <v>10.16084835</v>
      </c>
      <c r="K37" s="47"/>
      <c r="L37" s="47" t="s">
        <v>33</v>
      </c>
      <c r="M37" s="1" t="s">
        <v>2</v>
      </c>
      <c r="N37" s="19">
        <f>(D37*J$5)/10</f>
        <v>195.54577300054046</v>
      </c>
      <c r="O37" s="19">
        <f t="shared" ref="O37:O39" si="24">(E37*K$5)/10</f>
        <v>208.33069319327154</v>
      </c>
      <c r="P37" s="19">
        <f t="shared" ref="P37:P39" si="25">(F37*L$5)/10</f>
        <v>279.7740739581443</v>
      </c>
      <c r="Q37" s="19">
        <f t="shared" ref="Q37:Q39" si="26">(G37*M$5)/10</f>
        <v>265.03776864134625</v>
      </c>
      <c r="W37" s="25"/>
    </row>
    <row r="38" spans="1:25">
      <c r="A38" s="54"/>
      <c r="B38" s="47"/>
      <c r="C38" s="1" t="s">
        <v>3</v>
      </c>
      <c r="D38">
        <v>0.89558331099999999</v>
      </c>
      <c r="E38">
        <v>1.9513811860000001</v>
      </c>
      <c r="F38">
        <v>4.8310206239999998</v>
      </c>
      <c r="G38">
        <v>8.9311027949999993</v>
      </c>
      <c r="K38" s="47"/>
      <c r="L38" s="47"/>
      <c r="M38" s="1" t="s">
        <v>3</v>
      </c>
      <c r="N38" s="19">
        <f t="shared" ref="N38:N39" si="27">(D38*J$5)/10</f>
        <v>186.88471214501993</v>
      </c>
      <c r="O38" s="19">
        <f t="shared" si="24"/>
        <v>203.60099766911443</v>
      </c>
      <c r="P38" s="19">
        <f t="shared" si="25"/>
        <v>252.02677617864143</v>
      </c>
      <c r="Q38" s="19">
        <f t="shared" si="26"/>
        <v>232.96081928959114</v>
      </c>
      <c r="U38" s="27"/>
      <c r="V38" s="27"/>
      <c r="W38" s="25"/>
    </row>
    <row r="39" spans="1:25">
      <c r="A39" s="54"/>
      <c r="B39" s="47"/>
      <c r="C39" s="2" t="s">
        <v>4</v>
      </c>
      <c r="D39">
        <v>1.0281634049999999</v>
      </c>
      <c r="E39">
        <v>2.5194745190000001</v>
      </c>
      <c r="F39">
        <v>4.5742981690000004</v>
      </c>
      <c r="G39">
        <v>7.5301521080000002</v>
      </c>
      <c r="K39" s="47"/>
      <c r="L39" s="47"/>
      <c r="M39" s="2" t="s">
        <v>4</v>
      </c>
      <c r="N39" s="19">
        <f t="shared" si="27"/>
        <v>214.55069519653935</v>
      </c>
      <c r="O39" s="19">
        <f t="shared" si="24"/>
        <v>262.87407573187096</v>
      </c>
      <c r="P39" s="19">
        <f t="shared" si="25"/>
        <v>238.63396796232192</v>
      </c>
      <c r="Q39" s="19">
        <f t="shared" si="26"/>
        <v>196.41811820114899</v>
      </c>
    </row>
    <row r="40" spans="1:25">
      <c r="A40" s="54"/>
      <c r="B40" s="47"/>
      <c r="C40" s="3" t="s">
        <v>14</v>
      </c>
      <c r="K40" s="47"/>
      <c r="L40" s="47"/>
      <c r="M40" s="3" t="s">
        <v>14</v>
      </c>
      <c r="N40" s="9"/>
      <c r="O40" s="9"/>
      <c r="P40" s="9"/>
      <c r="Q40" s="9"/>
    </row>
    <row r="41" spans="1:25">
      <c r="A41" s="54"/>
      <c r="B41" s="47"/>
      <c r="C41" s="3" t="s">
        <v>15</v>
      </c>
      <c r="K41" s="47"/>
      <c r="L41" s="47"/>
      <c r="M41" s="3" t="s">
        <v>15</v>
      </c>
      <c r="N41" s="9"/>
      <c r="O41" s="9"/>
      <c r="P41" s="9"/>
      <c r="Q41" s="9"/>
    </row>
    <row r="42" spans="1:25">
      <c r="A42" s="54"/>
      <c r="B42" s="47"/>
      <c r="C42" s="3" t="s">
        <v>16</v>
      </c>
      <c r="K42" s="47"/>
      <c r="L42" s="47"/>
      <c r="M42" s="3" t="s">
        <v>16</v>
      </c>
      <c r="N42" s="9"/>
      <c r="O42" s="9"/>
      <c r="P42" s="9"/>
      <c r="Q42" s="9"/>
      <c r="R42" s="3">
        <f>AVERAGE(N37:Q39)</f>
        <v>228.05320593062925</v>
      </c>
      <c r="S42" s="3">
        <f>_xlfn.STDEV.S(N37:Q39)</f>
        <v>31.460987316504774</v>
      </c>
      <c r="U42" s="26">
        <f>(R42/($G$6/10))*1000</f>
        <v>5.890995824394877</v>
      </c>
      <c r="V42" s="26">
        <f>(S42/($G$6/10))*1000</f>
        <v>0.81268993416056923</v>
      </c>
    </row>
    <row r="43" spans="1:25">
      <c r="A43" s="54"/>
      <c r="B43" s="47"/>
      <c r="C43" s="1" t="s">
        <v>2</v>
      </c>
      <c r="K43" s="47"/>
      <c r="L43" s="47"/>
      <c r="M43" s="1" t="s">
        <v>2</v>
      </c>
      <c r="N43" s="9">
        <f>(D43*J$5)/10</f>
        <v>0</v>
      </c>
      <c r="O43" s="9">
        <f t="shared" ref="O43:Q45" si="28">(E43*K$5)/10</f>
        <v>0</v>
      </c>
      <c r="P43" s="9">
        <f t="shared" si="28"/>
        <v>0</v>
      </c>
      <c r="Q43" s="9">
        <f t="shared" si="28"/>
        <v>0</v>
      </c>
      <c r="R43" s="3">
        <f>AVERAGE(N43:Q48)</f>
        <v>0</v>
      </c>
      <c r="S43" s="3">
        <f>_xlfn.STDEV.S(N43:Q48)</f>
        <v>0</v>
      </c>
    </row>
    <row r="44" spans="1:25">
      <c r="A44" s="54"/>
      <c r="B44" s="47"/>
      <c r="C44" s="1" t="s">
        <v>3</v>
      </c>
      <c r="K44" s="47"/>
      <c r="L44" s="47"/>
      <c r="M44" s="1" t="s">
        <v>3</v>
      </c>
      <c r="N44" s="9">
        <f t="shared" ref="N44:N45" si="29">(D44*J$5)/10</f>
        <v>0</v>
      </c>
      <c r="O44" s="9">
        <f t="shared" si="28"/>
        <v>0</v>
      </c>
      <c r="P44" s="9">
        <f t="shared" si="28"/>
        <v>0</v>
      </c>
      <c r="Q44" s="9">
        <f t="shared" si="28"/>
        <v>0</v>
      </c>
    </row>
    <row r="45" spans="1:25">
      <c r="A45" s="54"/>
      <c r="B45" s="47"/>
      <c r="C45" s="2" t="s">
        <v>4</v>
      </c>
      <c r="K45" s="47"/>
      <c r="L45" s="47"/>
      <c r="M45" s="2" t="s">
        <v>4</v>
      </c>
      <c r="N45" s="9">
        <f t="shared" si="29"/>
        <v>0</v>
      </c>
      <c r="O45" s="9">
        <f t="shared" si="28"/>
        <v>0</v>
      </c>
      <c r="P45" s="9">
        <f t="shared" si="28"/>
        <v>0</v>
      </c>
      <c r="Q45" s="9">
        <f t="shared" si="28"/>
        <v>0</v>
      </c>
    </row>
    <row r="46" spans="1:25">
      <c r="A46" s="54"/>
      <c r="B46" s="47"/>
      <c r="C46" s="3" t="s">
        <v>14</v>
      </c>
      <c r="K46" s="47"/>
      <c r="L46" s="47"/>
      <c r="M46" s="3" t="s">
        <v>14</v>
      </c>
      <c r="N46" s="9">
        <f>(D46*R$5)/10</f>
        <v>0</v>
      </c>
      <c r="O46" s="9">
        <f t="shared" ref="O46:Q48" si="30">(E46*S$5)/10</f>
        <v>0</v>
      </c>
      <c r="P46" s="9">
        <f t="shared" si="30"/>
        <v>0</v>
      </c>
      <c r="Q46" s="9">
        <f t="shared" si="30"/>
        <v>0</v>
      </c>
    </row>
    <row r="47" spans="1:25">
      <c r="A47" s="54"/>
      <c r="B47" s="47"/>
      <c r="C47" s="3" t="s">
        <v>15</v>
      </c>
      <c r="K47" s="47"/>
      <c r="L47" s="47"/>
      <c r="M47" s="3" t="s">
        <v>15</v>
      </c>
      <c r="N47" s="9">
        <f t="shared" ref="N47:N48" si="31">(D47*R$5)/10</f>
        <v>0</v>
      </c>
      <c r="O47" s="9">
        <f t="shared" si="30"/>
        <v>0</v>
      </c>
      <c r="P47" s="9">
        <f t="shared" si="30"/>
        <v>0</v>
      </c>
      <c r="Q47" s="9">
        <f t="shared" si="30"/>
        <v>0</v>
      </c>
    </row>
    <row r="48" spans="1:25" ht="14.65" thickBot="1">
      <c r="A48" s="54"/>
      <c r="B48" s="47"/>
      <c r="C48" s="3" t="s">
        <v>16</v>
      </c>
      <c r="K48" s="48"/>
      <c r="L48" s="47"/>
      <c r="M48" s="10" t="s">
        <v>16</v>
      </c>
      <c r="N48" s="11">
        <f t="shared" si="31"/>
        <v>0</v>
      </c>
      <c r="O48" s="11">
        <f t="shared" si="30"/>
        <v>0</v>
      </c>
      <c r="P48" s="11">
        <f t="shared" si="30"/>
        <v>0</v>
      </c>
      <c r="Q48" s="11">
        <f t="shared" si="30"/>
        <v>0</v>
      </c>
      <c r="R48" s="11"/>
      <c r="S48" s="11"/>
      <c r="T48" s="20">
        <f>MEDIAN(N31:Q39)</f>
        <v>206.12682840744452</v>
      </c>
      <c r="U48" s="26">
        <f>(R48/($G$6/10))*1000</f>
        <v>0</v>
      </c>
      <c r="V48" s="26">
        <f>(S48/($G$6/10))*1000</f>
        <v>0</v>
      </c>
      <c r="W48" s="26">
        <f>(T48/($G$6/10))*1000</f>
        <v>5.32460081185347</v>
      </c>
      <c r="X48" s="29">
        <f>(W48*10^-18)*(6.02214*10^23)</f>
        <v>3206549.1533095259</v>
      </c>
      <c r="Y48" s="30">
        <f>T48*K12/10000000</f>
        <v>0.78513440975518689</v>
      </c>
    </row>
    <row r="49" spans="1:23">
      <c r="A49" s="54" t="s">
        <v>10</v>
      </c>
      <c r="B49" s="47" t="s">
        <v>32</v>
      </c>
      <c r="C49" s="1" t="s">
        <v>2</v>
      </c>
      <c r="D49">
        <v>0.78311385600000005</v>
      </c>
      <c r="E49">
        <v>1.674304649</v>
      </c>
      <c r="F49">
        <v>3.164432728</v>
      </c>
      <c r="G49">
        <v>8.4816597040000001</v>
      </c>
      <c r="K49" s="46" t="s">
        <v>10</v>
      </c>
      <c r="L49" s="47" t="s">
        <v>32</v>
      </c>
      <c r="M49" s="12" t="s">
        <v>2</v>
      </c>
      <c r="N49" s="9">
        <f>(D49*J$5)/10</f>
        <v>163.41529119375986</v>
      </c>
      <c r="O49" s="9">
        <f t="shared" ref="O49:O51" si="32">(E49*K$5)/10</f>
        <v>174.69170010663228</v>
      </c>
      <c r="P49" s="9">
        <f t="shared" ref="P49:P51" si="33">(F49*L$5)/10</f>
        <v>165.08349703787638</v>
      </c>
      <c r="Q49" s="9">
        <f t="shared" ref="Q49:Q51" si="34">(G49*M$5)/10</f>
        <v>221.23744837933549</v>
      </c>
    </row>
    <row r="50" spans="1:23">
      <c r="A50" s="54"/>
      <c r="B50" s="47"/>
      <c r="C50" s="1" t="s">
        <v>3</v>
      </c>
      <c r="D50">
        <v>0.75927484000000001</v>
      </c>
      <c r="E50">
        <v>1.739075675</v>
      </c>
      <c r="F50">
        <v>3.7288762690000001</v>
      </c>
      <c r="G50">
        <v>8.7775908240000007</v>
      </c>
      <c r="K50" s="47"/>
      <c r="L50" s="47"/>
      <c r="M50" s="1" t="s">
        <v>3</v>
      </c>
      <c r="N50" s="9">
        <f t="shared" ref="N50:N51" si="35">(D50*J$5)/10</f>
        <v>158.4407147492681</v>
      </c>
      <c r="O50" s="9">
        <f t="shared" si="32"/>
        <v>181.44970597871114</v>
      </c>
      <c r="P50" s="9">
        <f t="shared" si="33"/>
        <v>194.52963213951094</v>
      </c>
      <c r="Q50" s="9">
        <f t="shared" si="34"/>
        <v>228.95657979579192</v>
      </c>
    </row>
    <row r="51" spans="1:23">
      <c r="A51" s="54"/>
      <c r="B51" s="47"/>
      <c r="C51" s="2" t="s">
        <v>4</v>
      </c>
      <c r="D51">
        <v>0.76722048499999995</v>
      </c>
      <c r="E51">
        <v>1.594648509</v>
      </c>
      <c r="F51">
        <v>3.972516664</v>
      </c>
      <c r="G51">
        <v>9.8645572159999997</v>
      </c>
      <c r="K51" s="47"/>
      <c r="L51" s="47"/>
      <c r="M51" s="2" t="s">
        <v>4</v>
      </c>
      <c r="N51" s="9">
        <f t="shared" si="35"/>
        <v>160.09876214741968</v>
      </c>
      <c r="O51" s="9">
        <f t="shared" si="32"/>
        <v>166.38062808706704</v>
      </c>
      <c r="P51" s="9">
        <f t="shared" si="33"/>
        <v>207.23996978404358</v>
      </c>
      <c r="Q51" s="9">
        <f t="shared" si="34"/>
        <v>257.30924654175459</v>
      </c>
    </row>
    <row r="52" spans="1:23">
      <c r="A52" s="54"/>
      <c r="B52" s="47"/>
      <c r="C52" s="3" t="s">
        <v>14</v>
      </c>
      <c r="D52">
        <v>0.42323204291740624</v>
      </c>
      <c r="E52">
        <v>1.0906954821613217</v>
      </c>
      <c r="F52">
        <v>2.8949038248914349</v>
      </c>
      <c r="G52">
        <v>5.7282733574511884</v>
      </c>
      <c r="K52" s="47"/>
      <c r="L52" s="47"/>
      <c r="M52" s="3" t="s">
        <v>14</v>
      </c>
      <c r="N52" s="9">
        <f>(D52*R$5)/10</f>
        <v>176.63482009920614</v>
      </c>
      <c r="O52" s="9">
        <f t="shared" ref="O52:O54" si="36">(E52*S$5)/10</f>
        <v>227.59949712996863</v>
      </c>
      <c r="P52" s="9">
        <f t="shared" ref="P52:P54" si="37">(F52*T$5)/10</f>
        <v>302.04519298057409</v>
      </c>
      <c r="Q52" s="9">
        <f t="shared" ref="Q52:Q54" si="38">(G52*U$5)/10</f>
        <v>298.83504536833988</v>
      </c>
      <c r="R52" s="3"/>
      <c r="S52" s="3"/>
    </row>
    <row r="53" spans="1:23">
      <c r="A53" s="54"/>
      <c r="B53" s="47"/>
      <c r="C53" s="3" t="s">
        <v>15</v>
      </c>
      <c r="D53">
        <v>0.53585485887158646</v>
      </c>
      <c r="E53">
        <v>0.65274566546333979</v>
      </c>
      <c r="F53">
        <v>3.2961640366582352</v>
      </c>
      <c r="G53">
        <v>6.3113851738708293</v>
      </c>
      <c r="K53" s="47"/>
      <c r="L53" s="47"/>
      <c r="M53" s="3" t="s">
        <v>15</v>
      </c>
      <c r="N53" s="9">
        <f t="shared" ref="N53:N54" si="39">(D53*R$5)/10</f>
        <v>223.63766680714019</v>
      </c>
      <c r="O53" s="9">
        <f t="shared" si="36"/>
        <v>136.21087429355384</v>
      </c>
      <c r="P53" s="9">
        <f t="shared" si="37"/>
        <v>343.91142599889361</v>
      </c>
      <c r="Q53" s="9">
        <f t="shared" si="38"/>
        <v>329.25507514710614</v>
      </c>
    </row>
    <row r="54" spans="1:23">
      <c r="A54" s="54"/>
      <c r="B54" s="47"/>
      <c r="C54" s="3" t="s">
        <v>16</v>
      </c>
      <c r="D54">
        <v>0.47378839065275119</v>
      </c>
      <c r="E54">
        <v>1.1417547457365731</v>
      </c>
      <c r="F54">
        <v>2.9901754993127136</v>
      </c>
      <c r="G54">
        <v>5.8615061840402403</v>
      </c>
      <c r="K54" s="47"/>
      <c r="L54" s="47"/>
      <c r="M54" s="3" t="s">
        <v>16</v>
      </c>
      <c r="N54" s="9">
        <f t="shared" si="39"/>
        <v>197.73438365197865</v>
      </c>
      <c r="O54" s="9">
        <f t="shared" si="36"/>
        <v>238.25422423173077</v>
      </c>
      <c r="P54" s="9">
        <f t="shared" si="37"/>
        <v>311.98554092537557</v>
      </c>
      <c r="Q54" s="9">
        <f t="shared" si="38"/>
        <v>305.78559316761721</v>
      </c>
      <c r="R54" s="3">
        <f>AVERAGE(N49:Q54)</f>
        <v>223.78010482261061</v>
      </c>
      <c r="S54" s="3">
        <f>_xlfn.STDEV.S(N49:Q54)</f>
        <v>61.788708372264985</v>
      </c>
      <c r="U54" s="26">
        <f>(R54/($G$7/10))*1000</f>
        <v>5.9801485175072697</v>
      </c>
      <c r="V54" s="26">
        <f>(S54/($G$7/10))*1000</f>
        <v>1.6511997483600913</v>
      </c>
    </row>
    <row r="55" spans="1:23">
      <c r="A55" s="54"/>
      <c r="B55" s="47" t="s">
        <v>33</v>
      </c>
      <c r="C55" s="1" t="s">
        <v>2</v>
      </c>
      <c r="D55">
        <v>0.96463423599999998</v>
      </c>
      <c r="E55">
        <v>2.0268471469999998</v>
      </c>
      <c r="F55">
        <v>4.7068971319999999</v>
      </c>
      <c r="G55">
        <v>10.65841715</v>
      </c>
      <c r="K55" s="47"/>
      <c r="L55" s="47" t="s">
        <v>33</v>
      </c>
      <c r="M55" s="1" t="s">
        <v>2</v>
      </c>
      <c r="N55" s="19">
        <f>(D55*J$5)/10</f>
        <v>201.29382638762817</v>
      </c>
      <c r="O55" s="19">
        <f t="shared" ref="O55:O57" si="40">(E55*K$5)/10</f>
        <v>211.47487954308798</v>
      </c>
      <c r="P55" s="19">
        <f t="shared" ref="P55:P57" si="41">(F55*L$5)/10</f>
        <v>245.55144809136573</v>
      </c>
      <c r="Q55" s="19">
        <f t="shared" ref="Q55:Q57" si="42">(G55*M$5)/10</f>
        <v>278.01646096653502</v>
      </c>
      <c r="W55" s="25"/>
    </row>
    <row r="56" spans="1:23">
      <c r="A56" s="54"/>
      <c r="B56" s="47"/>
      <c r="C56" s="1" t="s">
        <v>3</v>
      </c>
      <c r="D56">
        <v>0.928399427</v>
      </c>
      <c r="E56">
        <v>2.1324985860000001</v>
      </c>
      <c r="F56">
        <v>4.6991409480000002</v>
      </c>
      <c r="G56">
        <v>11.21844628</v>
      </c>
      <c r="K56" s="47"/>
      <c r="L56" s="47"/>
      <c r="M56" s="1" t="s">
        <v>3</v>
      </c>
      <c r="N56" s="19">
        <f t="shared" ref="N56:N57" si="43">(D56*J$5)/10</f>
        <v>193.73257355227383</v>
      </c>
      <c r="O56" s="19">
        <f t="shared" si="40"/>
        <v>222.49821959571554</v>
      </c>
      <c r="P56" s="19">
        <f t="shared" si="41"/>
        <v>245.1468201253295</v>
      </c>
      <c r="Q56" s="19">
        <f t="shared" si="42"/>
        <v>292.62438206491009</v>
      </c>
      <c r="U56" s="27"/>
      <c r="V56" s="27"/>
      <c r="W56" s="25"/>
    </row>
    <row r="57" spans="1:23">
      <c r="A57" s="54"/>
      <c r="B57" s="47"/>
      <c r="C57" s="2" t="s">
        <v>4</v>
      </c>
      <c r="D57">
        <v>0.91970329900000003</v>
      </c>
      <c r="E57">
        <v>1.9085836549999999</v>
      </c>
      <c r="F57">
        <v>4.90514735</v>
      </c>
      <c r="G57">
        <v>11.99569383</v>
      </c>
      <c r="K57" s="47"/>
      <c r="L57" s="47"/>
      <c r="M57" s="2" t="s">
        <v>4</v>
      </c>
      <c r="N57" s="19">
        <f t="shared" si="43"/>
        <v>191.91792006544011</v>
      </c>
      <c r="O57" s="19">
        <f t="shared" si="40"/>
        <v>199.13563740434921</v>
      </c>
      <c r="P57" s="19">
        <f t="shared" si="41"/>
        <v>255.89385132413923</v>
      </c>
      <c r="Q57" s="19">
        <f t="shared" si="42"/>
        <v>312.89827546810739</v>
      </c>
    </row>
    <row r="58" spans="1:23">
      <c r="A58" s="54"/>
      <c r="B58" s="47"/>
      <c r="C58" s="3" t="s">
        <v>14</v>
      </c>
      <c r="K58" s="47"/>
      <c r="L58" s="47"/>
      <c r="M58" s="3" t="s">
        <v>14</v>
      </c>
      <c r="N58" s="9"/>
      <c r="O58" s="9"/>
      <c r="P58" s="9"/>
      <c r="Q58" s="9"/>
    </row>
    <row r="59" spans="1:23">
      <c r="A59" s="54"/>
      <c r="B59" s="47"/>
      <c r="C59" s="3" t="s">
        <v>15</v>
      </c>
      <c r="K59" s="47"/>
      <c r="L59" s="47"/>
      <c r="M59" s="3" t="s">
        <v>15</v>
      </c>
      <c r="N59" s="9"/>
      <c r="O59" s="9"/>
      <c r="P59" s="9"/>
      <c r="Q59" s="9"/>
    </row>
    <row r="60" spans="1:23">
      <c r="A60" s="54"/>
      <c r="B60" s="47"/>
      <c r="C60" s="3" t="s">
        <v>16</v>
      </c>
      <c r="K60" s="47"/>
      <c r="L60" s="47"/>
      <c r="M60" s="3" t="s">
        <v>16</v>
      </c>
      <c r="N60" s="9"/>
      <c r="O60" s="9"/>
      <c r="P60" s="9"/>
      <c r="Q60" s="9"/>
      <c r="R60" s="3">
        <f>AVERAGE(N55:Q57)</f>
        <v>237.51535788240685</v>
      </c>
      <c r="S60" s="3">
        <f>_xlfn.STDEV.S(N55:Q57)</f>
        <v>41.015736365388108</v>
      </c>
      <c r="U60" s="26">
        <f>(R60/($G$7/10))*1000</f>
        <v>6.3472001519152466</v>
      </c>
      <c r="V60" s="26">
        <f>(S60/($G$7/10))*1000</f>
        <v>1.0960768617673904</v>
      </c>
    </row>
    <row r="61" spans="1:23">
      <c r="A61" s="54"/>
      <c r="B61" s="47"/>
      <c r="C61" s="1" t="s">
        <v>2</v>
      </c>
      <c r="K61" s="47"/>
      <c r="L61" s="47"/>
      <c r="M61" s="1" t="s">
        <v>2</v>
      </c>
      <c r="N61" s="9">
        <f>(D61*J$5)/10</f>
        <v>0</v>
      </c>
      <c r="O61" s="9">
        <f t="shared" ref="O61:Q63" si="44">(E61*K$5)/10</f>
        <v>0</v>
      </c>
      <c r="P61" s="9">
        <f t="shared" si="44"/>
        <v>0</v>
      </c>
      <c r="Q61" s="9">
        <f t="shared" si="44"/>
        <v>0</v>
      </c>
      <c r="R61" s="3">
        <f>AVERAGE(N61:Q66)</f>
        <v>0</v>
      </c>
      <c r="S61" s="3">
        <f>_xlfn.STDEV.S(N61:Q66)</f>
        <v>0</v>
      </c>
    </row>
    <row r="62" spans="1:23">
      <c r="A62" s="54"/>
      <c r="B62" s="47"/>
      <c r="C62" s="1" t="s">
        <v>3</v>
      </c>
      <c r="K62" s="47"/>
      <c r="L62" s="47"/>
      <c r="M62" s="1" t="s">
        <v>3</v>
      </c>
      <c r="N62" s="9">
        <f t="shared" ref="N62:N63" si="45">(D62*J$5)/10</f>
        <v>0</v>
      </c>
      <c r="O62" s="9">
        <f t="shared" si="44"/>
        <v>0</v>
      </c>
      <c r="P62" s="9">
        <f t="shared" si="44"/>
        <v>0</v>
      </c>
      <c r="Q62" s="9">
        <f t="shared" si="44"/>
        <v>0</v>
      </c>
    </row>
    <row r="63" spans="1:23">
      <c r="A63" s="54"/>
      <c r="B63" s="47"/>
      <c r="C63" s="2" t="s">
        <v>4</v>
      </c>
      <c r="K63" s="47"/>
      <c r="L63" s="47"/>
      <c r="M63" s="2" t="s">
        <v>4</v>
      </c>
      <c r="N63" s="9">
        <f t="shared" si="45"/>
        <v>0</v>
      </c>
      <c r="O63" s="9">
        <f t="shared" si="44"/>
        <v>0</v>
      </c>
      <c r="P63" s="9">
        <f t="shared" si="44"/>
        <v>0</v>
      </c>
      <c r="Q63" s="9">
        <f t="shared" si="44"/>
        <v>0</v>
      </c>
    </row>
    <row r="64" spans="1:23">
      <c r="A64" s="54"/>
      <c r="B64" s="47"/>
      <c r="C64" s="3" t="s">
        <v>14</v>
      </c>
      <c r="K64" s="47"/>
      <c r="L64" s="47"/>
      <c r="M64" s="3" t="s">
        <v>14</v>
      </c>
      <c r="N64" s="9">
        <f>(D64*R$5)/10</f>
        <v>0</v>
      </c>
      <c r="O64" s="9">
        <f t="shared" ref="O64:Q66" si="46">(E64*S$5)/10</f>
        <v>0</v>
      </c>
      <c r="P64" s="9">
        <f t="shared" si="46"/>
        <v>0</v>
      </c>
      <c r="Q64" s="9">
        <f t="shared" si="46"/>
        <v>0</v>
      </c>
    </row>
    <row r="65" spans="1:25">
      <c r="A65" s="54"/>
      <c r="B65" s="47"/>
      <c r="C65" s="3" t="s">
        <v>15</v>
      </c>
      <c r="K65" s="47"/>
      <c r="L65" s="47"/>
      <c r="M65" s="3" t="s">
        <v>15</v>
      </c>
      <c r="N65" s="9">
        <f t="shared" ref="N65:N66" si="47">(D65*R$5)/10</f>
        <v>0</v>
      </c>
      <c r="O65" s="9">
        <f t="shared" si="46"/>
        <v>0</v>
      </c>
      <c r="P65" s="9">
        <f t="shared" si="46"/>
        <v>0</v>
      </c>
      <c r="Q65" s="9">
        <f t="shared" si="46"/>
        <v>0</v>
      </c>
    </row>
    <row r="66" spans="1:25" ht="14.65" thickBot="1">
      <c r="A66" s="54"/>
      <c r="B66" s="47"/>
      <c r="C66" s="3" t="s">
        <v>16</v>
      </c>
      <c r="K66" s="48"/>
      <c r="L66" s="47"/>
      <c r="M66" s="10" t="s">
        <v>16</v>
      </c>
      <c r="N66" s="11">
        <f t="shared" si="47"/>
        <v>0</v>
      </c>
      <c r="O66" s="11">
        <f t="shared" si="46"/>
        <v>0</v>
      </c>
      <c r="P66" s="11">
        <f t="shared" si="46"/>
        <v>0</v>
      </c>
      <c r="Q66" s="11">
        <f t="shared" si="46"/>
        <v>0</v>
      </c>
      <c r="R66" s="11"/>
      <c r="S66" s="11"/>
      <c r="T66" s="20">
        <f>MEDIAN(N49:Q57)</f>
        <v>221.8678339875255</v>
      </c>
      <c r="U66" s="26">
        <f>(R66/($G$7/10))*1000</f>
        <v>0</v>
      </c>
      <c r="V66" s="26">
        <f>(S66/($G$7/10))*1000</f>
        <v>0</v>
      </c>
      <c r="W66" s="26">
        <f>(T66/($G$7/10))*1000</f>
        <v>5.9290462820848147</v>
      </c>
      <c r="X66" s="29">
        <f>(W66*10^-18)*(6.02214*10^23)</f>
        <v>3570554.6777194245</v>
      </c>
      <c r="Y66" s="30">
        <f>T66*K12/10000000</f>
        <v>0.84509169537664275</v>
      </c>
    </row>
    <row r="67" spans="1:25">
      <c r="A67" s="54" t="s">
        <v>11</v>
      </c>
      <c r="B67" s="47" t="s">
        <v>32</v>
      </c>
      <c r="C67" s="1" t="s">
        <v>2</v>
      </c>
      <c r="D67">
        <v>0.77545752000000001</v>
      </c>
      <c r="E67">
        <v>1.9228602539999999</v>
      </c>
      <c r="F67">
        <v>3.949956185</v>
      </c>
      <c r="K67" s="46" t="s">
        <v>11</v>
      </c>
      <c r="L67" s="47" t="s">
        <v>32</v>
      </c>
      <c r="M67" s="12" t="s">
        <v>2</v>
      </c>
      <c r="N67" s="9">
        <f>(D67*J$5)/10</f>
        <v>161.8176149844434</v>
      </c>
      <c r="O67" s="9">
        <f t="shared" ref="O67:O69" si="48">(E67*K$5)/10</f>
        <v>200.6252130037123</v>
      </c>
      <c r="P67" s="9">
        <f t="shared" ref="P67:P69" si="49">(F67*L$5)/10</f>
        <v>206.063024944858</v>
      </c>
      <c r="Q67" s="9"/>
    </row>
    <row r="68" spans="1:25">
      <c r="A68" s="54"/>
      <c r="B68" s="47"/>
      <c r="C68" s="1" t="s">
        <v>3</v>
      </c>
      <c r="D68">
        <v>0.86366684599999999</v>
      </c>
      <c r="E68">
        <v>2.0949908989999999</v>
      </c>
      <c r="F68">
        <v>4.4723386300000003</v>
      </c>
      <c r="G68">
        <v>8.4188535219999991</v>
      </c>
      <c r="K68" s="47"/>
      <c r="L68" s="47"/>
      <c r="M68" s="1" t="s">
        <v>3</v>
      </c>
      <c r="N68" s="9">
        <f t="shared" ref="N68:N69" si="50">(D68*J$5)/10</f>
        <v>180.22458426975672</v>
      </c>
      <c r="O68" s="9">
        <f t="shared" si="48"/>
        <v>218.58478507648937</v>
      </c>
      <c r="P68" s="9">
        <f t="shared" si="49"/>
        <v>233.31489857413243</v>
      </c>
      <c r="Q68" s="9">
        <f t="shared" ref="Q68:Q69" si="51">(G68*M$5)/10</f>
        <v>219.59919832768873</v>
      </c>
    </row>
    <row r="69" spans="1:25">
      <c r="A69" s="54"/>
      <c r="B69" s="47"/>
      <c r="C69" s="2" t="s">
        <v>4</v>
      </c>
      <c r="D69">
        <v>0.75536839700000002</v>
      </c>
      <c r="E69">
        <v>1.837679402</v>
      </c>
      <c r="F69">
        <v>3.9671207420000001</v>
      </c>
      <c r="G69">
        <v>8.2436989510000007</v>
      </c>
      <c r="K69" s="47"/>
      <c r="L69" s="47"/>
      <c r="M69" s="2" t="s">
        <v>4</v>
      </c>
      <c r="N69" s="9">
        <f t="shared" si="50"/>
        <v>157.62554270820948</v>
      </c>
      <c r="O69" s="9">
        <f t="shared" si="48"/>
        <v>191.73770984752213</v>
      </c>
      <c r="P69" s="9">
        <f t="shared" si="49"/>
        <v>206.95847298822872</v>
      </c>
      <c r="Q69" s="9">
        <f t="shared" si="51"/>
        <v>215.03042856889473</v>
      </c>
    </row>
    <row r="70" spans="1:25">
      <c r="A70" s="54"/>
      <c r="B70" s="47"/>
      <c r="C70" s="3" t="s">
        <v>14</v>
      </c>
      <c r="D70">
        <v>0.50760958739575013</v>
      </c>
      <c r="E70">
        <v>1.1097730946608408</v>
      </c>
      <c r="F70">
        <v>2.9093275549718185</v>
      </c>
      <c r="G70">
        <v>5.7424236850309542</v>
      </c>
      <c r="K70" s="47"/>
      <c r="L70" s="47"/>
      <c r="M70" s="3" t="s">
        <v>14</v>
      </c>
      <c r="N70" s="9">
        <f>(D70*R$5)/10</f>
        <v>211.84957436641449</v>
      </c>
      <c r="O70" s="9">
        <f t="shared" ref="O70:O72" si="52">(E70*S$5)/10</f>
        <v>231.58049373474668</v>
      </c>
      <c r="P70" s="9">
        <f t="shared" ref="P70:P72" si="53">(F70*T$5)/10</f>
        <v>303.55011977578204</v>
      </c>
      <c r="Q70" s="9">
        <f t="shared" ref="Q70:Q72" si="54">(G70*U$5)/10</f>
        <v>299.57324578588378</v>
      </c>
      <c r="R70" s="3"/>
      <c r="S70" s="3"/>
    </row>
    <row r="71" spans="1:25">
      <c r="A71" s="54"/>
      <c r="B71" s="47"/>
      <c r="C71" s="3" t="s">
        <v>15</v>
      </c>
      <c r="D71">
        <v>0.52684502618571361</v>
      </c>
      <c r="E71">
        <v>1.2232302607778189</v>
      </c>
      <c r="F71">
        <v>3.1615595358848583</v>
      </c>
      <c r="G71">
        <v>5.4244904711732449</v>
      </c>
      <c r="K71" s="47"/>
      <c r="L71" s="47"/>
      <c r="M71" s="3" t="s">
        <v>15</v>
      </c>
      <c r="N71" s="9">
        <f t="shared" ref="N71:N72" si="55">(D71*R$5)/10</f>
        <v>219.87743597815339</v>
      </c>
      <c r="O71" s="9">
        <f t="shared" si="52"/>
        <v>255.2560240512793</v>
      </c>
      <c r="P71" s="9">
        <f t="shared" si="53"/>
        <v>329.86721421452688</v>
      </c>
      <c r="Q71" s="9">
        <f t="shared" si="54"/>
        <v>282.98716819171926</v>
      </c>
    </row>
    <row r="72" spans="1:25">
      <c r="A72" s="54"/>
      <c r="B72" s="47"/>
      <c r="C72" s="3" t="s">
        <v>16</v>
      </c>
      <c r="D72">
        <v>0.47584319690940463</v>
      </c>
      <c r="E72">
        <v>1.042044054528827</v>
      </c>
      <c r="F72">
        <v>2.7535285123657891</v>
      </c>
      <c r="G72">
        <v>4.1859214349706733</v>
      </c>
      <c r="K72" s="47"/>
      <c r="L72" s="47"/>
      <c r="M72" s="3" t="s">
        <v>16</v>
      </c>
      <c r="N72" s="9">
        <f t="shared" si="55"/>
        <v>198.59195183368064</v>
      </c>
      <c r="O72" s="9">
        <f t="shared" si="52"/>
        <v>217.4472221412903</v>
      </c>
      <c r="P72" s="9">
        <f t="shared" si="53"/>
        <v>287.29453591648348</v>
      </c>
      <c r="Q72" s="9">
        <f t="shared" si="54"/>
        <v>218.37296229947361</v>
      </c>
      <c r="R72" s="3">
        <f>AVERAGE(N67:Q72)</f>
        <v>228.16649659058129</v>
      </c>
      <c r="S72" s="3">
        <f>_xlfn.STDEV.S(N67:Q72)</f>
        <v>45.154693498819292</v>
      </c>
      <c r="U72" s="26">
        <f>(R72/($G$8/10))*1000</f>
        <v>7.0104080383161893</v>
      </c>
      <c r="V72" s="26">
        <f>(S72/($G$8/10))*1000</f>
        <v>1.3873764597430991</v>
      </c>
    </row>
    <row r="73" spans="1:25">
      <c r="A73" s="54"/>
      <c r="B73" s="47" t="s">
        <v>33</v>
      </c>
      <c r="C73" s="1" t="s">
        <v>2</v>
      </c>
      <c r="D73">
        <v>0.92624607999999997</v>
      </c>
      <c r="E73">
        <v>2.2939689009999999</v>
      </c>
      <c r="F73">
        <v>4.9090945650000002</v>
      </c>
      <c r="K73" s="47"/>
      <c r="L73" s="47" t="s">
        <v>33</v>
      </c>
      <c r="M73" s="1" t="s">
        <v>2</v>
      </c>
      <c r="N73" s="19">
        <f>(D73*J$5)/10</f>
        <v>193.28322659671926</v>
      </c>
      <c r="O73" s="19">
        <f t="shared" ref="O73:O75" si="56">(E73*K$5)/10</f>
        <v>239.34552624385196</v>
      </c>
      <c r="P73" s="19">
        <f t="shared" ref="P73:P75" si="57">(F73*L$5)/10</f>
        <v>256.0997713457578</v>
      </c>
      <c r="Q73" s="19"/>
      <c r="W73" s="25"/>
    </row>
    <row r="74" spans="1:25">
      <c r="A74" s="54"/>
      <c r="B74" s="47"/>
      <c r="C74" s="1" t="s">
        <v>3</v>
      </c>
      <c r="D74">
        <v>1.0352192979999999</v>
      </c>
      <c r="E74">
        <v>2.5460184479999999</v>
      </c>
      <c r="F74">
        <v>5.4620924000000004</v>
      </c>
      <c r="G74">
        <v>10.28588032</v>
      </c>
      <c r="K74" s="47"/>
      <c r="L74" s="47"/>
      <c r="M74" s="1" t="s">
        <v>3</v>
      </c>
      <c r="N74" s="19">
        <f t="shared" ref="N74:N75" si="58">(D74*J$5)/10</f>
        <v>216.02307472397683</v>
      </c>
      <c r="O74" s="19">
        <f t="shared" si="56"/>
        <v>265.64358609982537</v>
      </c>
      <c r="P74" s="19">
        <f t="shared" si="57"/>
        <v>284.94880189976573</v>
      </c>
      <c r="Q74" s="19">
        <f t="shared" ref="Q74:Q75" si="59">(G74*M$5)/10</f>
        <v>268.29912962186233</v>
      </c>
      <c r="U74" s="27"/>
      <c r="V74" s="27"/>
      <c r="W74" s="25"/>
    </row>
    <row r="75" spans="1:25">
      <c r="A75" s="54"/>
      <c r="B75" s="47"/>
      <c r="C75" s="2" t="s">
        <v>4</v>
      </c>
      <c r="D75">
        <v>0.93068357499999999</v>
      </c>
      <c r="E75">
        <v>2.4494120960000001</v>
      </c>
      <c r="F75">
        <v>4.7117795359999999</v>
      </c>
      <c r="G75">
        <v>10.613950790000001</v>
      </c>
      <c r="K75" s="47"/>
      <c r="L75" s="47"/>
      <c r="M75" s="2" t="s">
        <v>4</v>
      </c>
      <c r="N75" s="19">
        <f t="shared" si="58"/>
        <v>194.20921524069473</v>
      </c>
      <c r="O75" s="19">
        <f t="shared" si="56"/>
        <v>255.56398207909993</v>
      </c>
      <c r="P75" s="19">
        <f t="shared" si="57"/>
        <v>245.80615545775717</v>
      </c>
      <c r="Q75" s="19">
        <f t="shared" si="59"/>
        <v>276.8565908033313</v>
      </c>
    </row>
    <row r="76" spans="1:25">
      <c r="A76" s="54"/>
      <c r="B76" s="47"/>
      <c r="C76" s="3" t="s">
        <v>14</v>
      </c>
      <c r="K76" s="47"/>
      <c r="L76" s="47"/>
      <c r="M76" s="3" t="s">
        <v>14</v>
      </c>
      <c r="N76" s="9"/>
      <c r="O76" s="9"/>
      <c r="P76" s="9"/>
      <c r="Q76" s="9"/>
    </row>
    <row r="77" spans="1:25">
      <c r="A77" s="54"/>
      <c r="B77" s="47"/>
      <c r="C77" s="3" t="s">
        <v>15</v>
      </c>
      <c r="K77" s="47"/>
      <c r="L77" s="47"/>
      <c r="M77" s="3" t="s">
        <v>15</v>
      </c>
      <c r="N77" s="9"/>
      <c r="O77" s="9"/>
      <c r="P77" s="9"/>
      <c r="Q77" s="9"/>
    </row>
    <row r="78" spans="1:25">
      <c r="A78" s="54"/>
      <c r="B78" s="47"/>
      <c r="C78" s="3" t="s">
        <v>16</v>
      </c>
      <c r="K78" s="47"/>
      <c r="L78" s="47"/>
      <c r="M78" s="3" t="s">
        <v>16</v>
      </c>
      <c r="N78" s="9"/>
      <c r="O78" s="9"/>
      <c r="P78" s="9"/>
      <c r="Q78" s="9"/>
      <c r="R78" s="3">
        <f>AVERAGE(N73:Q75)</f>
        <v>245.09809637387661</v>
      </c>
      <c r="S78" s="3">
        <f>_xlfn.STDEV.S(N73:Q75)</f>
        <v>31.529457107111288</v>
      </c>
      <c r="U78" s="26">
        <f>(R78/($G$8/10))*1000</f>
        <v>7.5306308799516781</v>
      </c>
      <c r="V78" s="26">
        <f>(S78/($G$8/10))*1000</f>
        <v>0.96874152362544008</v>
      </c>
    </row>
    <row r="79" spans="1:25">
      <c r="A79" s="54"/>
      <c r="B79" s="47"/>
      <c r="C79" s="1" t="s">
        <v>2</v>
      </c>
      <c r="K79" s="47"/>
      <c r="L79" s="47"/>
      <c r="M79" s="1" t="s">
        <v>2</v>
      </c>
      <c r="N79" s="9"/>
      <c r="O79" s="9"/>
      <c r="P79" s="9"/>
      <c r="Q79" s="9"/>
      <c r="R79" s="3"/>
      <c r="S79" s="3"/>
    </row>
    <row r="80" spans="1:25">
      <c r="A80" s="54"/>
      <c r="B80" s="47"/>
      <c r="C80" s="1" t="s">
        <v>3</v>
      </c>
      <c r="K80" s="47"/>
      <c r="L80" s="47"/>
      <c r="M80" s="1" t="s">
        <v>3</v>
      </c>
      <c r="N80" s="9"/>
      <c r="O80" s="9"/>
      <c r="P80" s="9"/>
      <c r="Q80" s="9"/>
    </row>
    <row r="81" spans="1:25">
      <c r="A81" s="54"/>
      <c r="B81" s="47"/>
      <c r="C81" s="2" t="s">
        <v>4</v>
      </c>
      <c r="K81" s="47"/>
      <c r="L81" s="47"/>
      <c r="M81" s="2" t="s">
        <v>4</v>
      </c>
      <c r="N81" s="9"/>
      <c r="O81" s="9"/>
      <c r="P81" s="9"/>
      <c r="Q81" s="9"/>
    </row>
    <row r="82" spans="1:25">
      <c r="A82" s="54"/>
      <c r="B82" s="47"/>
      <c r="C82" s="3" t="s">
        <v>14</v>
      </c>
      <c r="K82" s="47"/>
      <c r="L82" s="47"/>
      <c r="M82" s="3" t="s">
        <v>14</v>
      </c>
      <c r="N82" s="9"/>
      <c r="O82" s="9"/>
      <c r="P82" s="9"/>
      <c r="Q82" s="9"/>
    </row>
    <row r="83" spans="1:25">
      <c r="A83" s="54"/>
      <c r="B83" s="47"/>
      <c r="C83" s="3" t="s">
        <v>15</v>
      </c>
      <c r="K83" s="47"/>
      <c r="L83" s="47"/>
      <c r="M83" s="3" t="s">
        <v>15</v>
      </c>
      <c r="N83" s="9"/>
      <c r="O83" s="9"/>
      <c r="P83" s="9"/>
      <c r="Q83" s="9"/>
    </row>
    <row r="84" spans="1:25" ht="14.65" thickBot="1">
      <c r="A84" s="54"/>
      <c r="B84" s="47"/>
      <c r="C84" s="3" t="s">
        <v>16</v>
      </c>
      <c r="K84" s="48"/>
      <c r="L84" s="47"/>
      <c r="M84" s="10" t="s">
        <v>16</v>
      </c>
      <c r="N84" s="11"/>
      <c r="O84" s="11"/>
      <c r="P84" s="11"/>
      <c r="Q84" s="11"/>
      <c r="R84" s="11"/>
      <c r="S84" s="11"/>
      <c r="T84" s="20">
        <f>MEDIAN(N67:Q75)</f>
        <v>219.73831715292107</v>
      </c>
      <c r="U84" s="26">
        <f>(R84/($G$8/10))*1000</f>
        <v>0</v>
      </c>
      <c r="V84" s="26">
        <f>(S84/($G$8/10))*1000</f>
        <v>0</v>
      </c>
      <c r="W84" s="26">
        <f>(T84/($G$8/10))*1000</f>
        <v>6.7514525046991505</v>
      </c>
      <c r="X84" s="29">
        <f>(W84*10^-18)*(6.02214*10^23)</f>
        <v>4065819.2186648943</v>
      </c>
      <c r="Y84" s="30">
        <f>T84*K12/10000000</f>
        <v>0.83698039343735342</v>
      </c>
    </row>
    <row r="85" spans="1:25">
      <c r="A85" s="54" t="s">
        <v>12</v>
      </c>
      <c r="B85" s="47" t="s">
        <v>32</v>
      </c>
      <c r="C85" s="1" t="s">
        <v>2</v>
      </c>
      <c r="D85">
        <v>0.85344850699999997</v>
      </c>
      <c r="E85">
        <v>1.9188360090000001</v>
      </c>
      <c r="F85">
        <v>5.502723531</v>
      </c>
      <c r="G85">
        <v>9.8398348999999996</v>
      </c>
      <c r="K85" s="46" t="s">
        <v>12</v>
      </c>
      <c r="L85" s="47" t="s">
        <v>32</v>
      </c>
      <c r="M85" s="12" t="s">
        <v>2</v>
      </c>
      <c r="N85" s="9">
        <f>(D85*J$5)/10</f>
        <v>178.0922853321147</v>
      </c>
      <c r="O85" s="9">
        <f t="shared" ref="O85:O87" si="60">(E85*K$5)/10</f>
        <v>200.20533589167331</v>
      </c>
      <c r="P85" s="9">
        <f t="shared" ref="P85:P87" si="61">(F85*L$5)/10</f>
        <v>287.06846433870254</v>
      </c>
      <c r="Q85" s="9">
        <f t="shared" ref="Q85:Q87" si="62">(G85*M$5)/10</f>
        <v>256.66438429771904</v>
      </c>
    </row>
    <row r="86" spans="1:25">
      <c r="A86" s="54"/>
      <c r="B86" s="47"/>
      <c r="C86" s="1" t="s">
        <v>3</v>
      </c>
      <c r="D86">
        <v>0.85667362800000002</v>
      </c>
      <c r="E86">
        <v>2.2782088439999999</v>
      </c>
      <c r="F86">
        <v>4.8968749379999998</v>
      </c>
      <c r="G86">
        <v>8.468745169</v>
      </c>
      <c r="K86" s="47"/>
      <c r="L86" s="47"/>
      <c r="M86" s="1" t="s">
        <v>3</v>
      </c>
      <c r="N86" s="9">
        <f t="shared" ref="N86:N87" si="63">(D86*J$5)/10</f>
        <v>178.76528336849486</v>
      </c>
      <c r="O86" s="9">
        <f t="shared" si="60"/>
        <v>237.70117128565977</v>
      </c>
      <c r="P86" s="9">
        <f t="shared" si="61"/>
        <v>255.46229255222585</v>
      </c>
      <c r="Q86" s="9">
        <f t="shared" si="62"/>
        <v>220.90058285181871</v>
      </c>
    </row>
    <row r="87" spans="1:25">
      <c r="A87" s="54"/>
      <c r="B87" s="47"/>
      <c r="C87" s="2" t="s">
        <v>4</v>
      </c>
      <c r="D87">
        <v>0.77340400600000003</v>
      </c>
      <c r="E87">
        <v>1.7067592700000001</v>
      </c>
      <c r="F87">
        <v>4.303697273</v>
      </c>
      <c r="G87">
        <v>7.5984188110000002</v>
      </c>
      <c r="K87" s="47"/>
      <c r="L87" s="47"/>
      <c r="M87" s="2" t="s">
        <v>4</v>
      </c>
      <c r="N87" s="9">
        <f t="shared" si="63"/>
        <v>161.38910055361143</v>
      </c>
      <c r="O87" s="9">
        <f t="shared" si="60"/>
        <v>178.07791355481965</v>
      </c>
      <c r="P87" s="9">
        <f t="shared" si="61"/>
        <v>224.51714322530296</v>
      </c>
      <c r="Q87" s="9">
        <f t="shared" si="62"/>
        <v>198.19880166500775</v>
      </c>
    </row>
    <row r="88" spans="1:25">
      <c r="A88" s="54"/>
      <c r="B88" s="47"/>
      <c r="C88" s="3" t="s">
        <v>14</v>
      </c>
      <c r="D88">
        <v>0.52781970872336148</v>
      </c>
      <c r="E88">
        <v>1.1139282633912693</v>
      </c>
      <c r="F88">
        <v>2.8880880803472597</v>
      </c>
      <c r="G88">
        <v>5.3780077410457663</v>
      </c>
      <c r="K88" s="47"/>
      <c r="L88" s="47"/>
      <c r="M88" s="3" t="s">
        <v>14</v>
      </c>
      <c r="N88" s="9">
        <f>(D88*R$5)/10</f>
        <v>220.28421726414612</v>
      </c>
      <c r="O88" s="9">
        <f t="shared" ref="O88:O90" si="64">(E88*S$5)/10</f>
        <v>232.44756830230759</v>
      </c>
      <c r="P88" s="9">
        <f t="shared" ref="P88:P90" si="65">(F88*T$5)/10</f>
        <v>301.33405955415395</v>
      </c>
      <c r="Q88" s="9">
        <f t="shared" ref="Q88:Q90" si="66">(G88*U$5)/10</f>
        <v>280.56223699523218</v>
      </c>
      <c r="R88" s="3"/>
      <c r="S88" s="3"/>
    </row>
    <row r="89" spans="1:25">
      <c r="A89" s="54"/>
      <c r="B89" s="47"/>
      <c r="C89" s="3" t="s">
        <v>15</v>
      </c>
      <c r="D89">
        <v>0.51878850653954789</v>
      </c>
      <c r="E89">
        <v>1.0730911137017409</v>
      </c>
      <c r="F89">
        <v>2.9572249120663003</v>
      </c>
      <c r="G89">
        <v>5.9871202337709946</v>
      </c>
      <c r="K89" s="47"/>
      <c r="L89" s="47"/>
      <c r="M89" s="3" t="s">
        <v>15</v>
      </c>
      <c r="N89" s="9">
        <f t="shared" ref="N89:N90" si="67">(D89*R$5)/10</f>
        <v>216.51506792937144</v>
      </c>
      <c r="O89" s="9">
        <f t="shared" si="64"/>
        <v>223.92592785768056</v>
      </c>
      <c r="P89" s="9">
        <f t="shared" si="65"/>
        <v>308.54757991330655</v>
      </c>
      <c r="Q89" s="9">
        <f t="shared" si="66"/>
        <v>312.33868131613633</v>
      </c>
    </row>
    <row r="90" spans="1:25">
      <c r="A90" s="54"/>
      <c r="B90" s="47"/>
      <c r="C90" s="3" t="s">
        <v>16</v>
      </c>
      <c r="D90">
        <v>0.43068886548778851</v>
      </c>
      <c r="E90">
        <v>0.94019181798410012</v>
      </c>
      <c r="F90">
        <v>2.8512959281067483</v>
      </c>
      <c r="G90">
        <v>5.4726836339993623</v>
      </c>
      <c r="K90" s="47"/>
      <c r="L90" s="47"/>
      <c r="M90" s="3" t="s">
        <v>16</v>
      </c>
      <c r="N90" s="9">
        <f t="shared" si="67"/>
        <v>179.74690609381076</v>
      </c>
      <c r="O90" s="9">
        <f t="shared" si="64"/>
        <v>196.19333579236553</v>
      </c>
      <c r="P90" s="9">
        <f t="shared" si="65"/>
        <v>297.49528168937547</v>
      </c>
      <c r="Q90" s="9">
        <f t="shared" si="66"/>
        <v>285.50132998199996</v>
      </c>
      <c r="R90" s="3">
        <f>AVERAGE(N85:Q90)</f>
        <v>234.66395631695988</v>
      </c>
      <c r="S90" s="3">
        <f>_xlfn.STDEV.S(N85:Q90)</f>
        <v>47.13805287985371</v>
      </c>
      <c r="U90" s="26">
        <f>(R90/($G$9/10))*1000</f>
        <v>6.5874669850544461</v>
      </c>
      <c r="V90" s="26">
        <f>(S90/($G$9/10))*1000</f>
        <v>1.3232554839669033</v>
      </c>
    </row>
    <row r="91" spans="1:25">
      <c r="A91" s="54"/>
      <c r="B91" s="47" t="s">
        <v>33</v>
      </c>
      <c r="C91" s="1" t="s">
        <v>2</v>
      </c>
      <c r="D91">
        <v>1.117942236</v>
      </c>
      <c r="E91">
        <v>2.38407787</v>
      </c>
      <c r="F91">
        <v>6.4085930869999999</v>
      </c>
      <c r="G91">
        <v>12.62893191</v>
      </c>
      <c r="K91" s="47"/>
      <c r="L91" s="47" t="s">
        <v>33</v>
      </c>
      <c r="M91" s="1" t="s">
        <v>2</v>
      </c>
      <c r="N91" s="19">
        <f>(D91*J$5)/10</f>
        <v>233.28517894815923</v>
      </c>
      <c r="O91" s="19">
        <f t="shared" ref="O91:O93" si="68">(E91*K$5)/10</f>
        <v>248.74721368398872</v>
      </c>
      <c r="P91" s="19">
        <f t="shared" ref="P91:P93" si="69">(F91*L$5)/10</f>
        <v>334.32625965898541</v>
      </c>
      <c r="Q91" s="19">
        <f t="shared" ref="Q91:Q93" si="70">(G91*M$5)/10</f>
        <v>329.41579467130765</v>
      </c>
      <c r="W91" s="25"/>
    </row>
    <row r="92" spans="1:25">
      <c r="A92" s="54"/>
      <c r="B92" s="47"/>
      <c r="C92" s="1" t="s">
        <v>3</v>
      </c>
      <c r="D92">
        <v>1.0520020800000001</v>
      </c>
      <c r="E92">
        <v>2.8495629650000001</v>
      </c>
      <c r="F92">
        <v>5.9680142009999999</v>
      </c>
      <c r="G92">
        <v>11.14256806</v>
      </c>
      <c r="K92" s="47"/>
      <c r="L92" s="47"/>
      <c r="M92" s="1" t="s">
        <v>3</v>
      </c>
      <c r="N92" s="19">
        <f t="shared" ref="N92:N93" si="71">(D92*J$5)/10</f>
        <v>219.52520048328842</v>
      </c>
      <c r="O92" s="19">
        <f t="shared" si="68"/>
        <v>297.31446974961244</v>
      </c>
      <c r="P92" s="19">
        <f t="shared" si="69"/>
        <v>311.3419495239109</v>
      </c>
      <c r="Q92" s="19">
        <f t="shared" si="70"/>
        <v>290.64515814338813</v>
      </c>
      <c r="U92" s="27"/>
      <c r="V92" s="27"/>
      <c r="W92" s="25"/>
    </row>
    <row r="93" spans="1:25">
      <c r="A93" s="54"/>
      <c r="B93" s="47"/>
      <c r="C93" s="2" t="s">
        <v>4</v>
      </c>
      <c r="D93">
        <v>0.96720180099999997</v>
      </c>
      <c r="E93">
        <v>2.123199778</v>
      </c>
      <c r="F93">
        <v>5.4363166019999998</v>
      </c>
      <c r="G93">
        <v>10.09445345</v>
      </c>
      <c r="K93" s="47"/>
      <c r="L93" s="47"/>
      <c r="M93" s="2" t="s">
        <v>4</v>
      </c>
      <c r="N93" s="19">
        <f t="shared" si="71"/>
        <v>201.82960975925315</v>
      </c>
      <c r="O93" s="19">
        <f t="shared" si="68"/>
        <v>221.52801110978953</v>
      </c>
      <c r="P93" s="19">
        <f t="shared" si="69"/>
        <v>283.60411890646617</v>
      </c>
      <c r="Q93" s="19">
        <f t="shared" si="70"/>
        <v>263.30590969226887</v>
      </c>
    </row>
    <row r="94" spans="1:25">
      <c r="A94" s="54"/>
      <c r="B94" s="47"/>
      <c r="C94" s="3" t="s">
        <v>14</v>
      </c>
      <c r="K94" s="47"/>
      <c r="L94" s="47"/>
      <c r="M94" s="3" t="s">
        <v>14</v>
      </c>
      <c r="N94" s="9"/>
      <c r="O94" s="9"/>
      <c r="P94" s="9"/>
      <c r="Q94" s="9"/>
    </row>
    <row r="95" spans="1:25">
      <c r="A95" s="54"/>
      <c r="B95" s="47"/>
      <c r="C95" s="3" t="s">
        <v>15</v>
      </c>
      <c r="K95" s="47"/>
      <c r="L95" s="47"/>
      <c r="M95" s="3" t="s">
        <v>15</v>
      </c>
      <c r="N95" s="9"/>
      <c r="O95" s="9"/>
      <c r="P95" s="9"/>
      <c r="Q95" s="9"/>
    </row>
    <row r="96" spans="1:25">
      <c r="A96" s="54"/>
      <c r="B96" s="47"/>
      <c r="C96" s="3" t="s">
        <v>16</v>
      </c>
      <c r="K96" s="47"/>
      <c r="L96" s="47"/>
      <c r="M96" s="3" t="s">
        <v>16</v>
      </c>
      <c r="N96" s="9"/>
      <c r="O96" s="9"/>
      <c r="P96" s="9"/>
      <c r="Q96" s="9"/>
      <c r="R96" s="3">
        <f>AVERAGE(N91:Q93)</f>
        <v>269.57240619420162</v>
      </c>
      <c r="S96" s="3">
        <f>_xlfn.STDEV.S(N91:Q93)</f>
        <v>44.844532462541302</v>
      </c>
      <c r="U96" s="26">
        <f>(R96/($G$9/10))*1000</f>
        <v>7.5674140748203493</v>
      </c>
      <c r="V96" s="26">
        <f>(S96/($G$9/10))*1000</f>
        <v>1.2588719703429072</v>
      </c>
    </row>
    <row r="97" spans="1:25">
      <c r="A97" s="54"/>
      <c r="B97" s="47"/>
      <c r="C97" s="1" t="s">
        <v>2</v>
      </c>
      <c r="K97" s="47"/>
      <c r="L97" s="47"/>
      <c r="M97" s="1" t="s">
        <v>2</v>
      </c>
      <c r="N97" s="9"/>
      <c r="O97" s="9"/>
      <c r="P97" s="9"/>
      <c r="Q97" s="9"/>
      <c r="R97" s="3"/>
      <c r="S97" s="3"/>
    </row>
    <row r="98" spans="1:25">
      <c r="A98" s="54"/>
      <c r="B98" s="47"/>
      <c r="C98" s="1" t="s">
        <v>3</v>
      </c>
      <c r="K98" s="47"/>
      <c r="L98" s="47"/>
      <c r="M98" s="1" t="s">
        <v>3</v>
      </c>
      <c r="N98" s="9"/>
      <c r="O98" s="9"/>
      <c r="P98" s="9"/>
      <c r="Q98" s="9"/>
    </row>
    <row r="99" spans="1:25">
      <c r="A99" s="54"/>
      <c r="B99" s="47"/>
      <c r="C99" s="2" t="s">
        <v>4</v>
      </c>
      <c r="K99" s="47"/>
      <c r="L99" s="47"/>
      <c r="M99" s="2" t="s">
        <v>4</v>
      </c>
      <c r="N99" s="9"/>
      <c r="O99" s="9"/>
      <c r="P99" s="9"/>
      <c r="Q99" s="9"/>
    </row>
    <row r="100" spans="1:25">
      <c r="A100" s="54"/>
      <c r="B100" s="47"/>
      <c r="C100" s="3" t="s">
        <v>14</v>
      </c>
      <c r="K100" s="47"/>
      <c r="L100" s="47"/>
      <c r="M100" s="3" t="s">
        <v>14</v>
      </c>
      <c r="N100" s="9"/>
      <c r="O100" s="9"/>
      <c r="P100" s="9"/>
      <c r="Q100" s="9"/>
    </row>
    <row r="101" spans="1:25">
      <c r="A101" s="54"/>
      <c r="B101" s="47"/>
      <c r="C101" s="3" t="s">
        <v>15</v>
      </c>
      <c r="K101" s="47"/>
      <c r="L101" s="47"/>
      <c r="M101" s="3" t="s">
        <v>15</v>
      </c>
      <c r="N101" s="9"/>
      <c r="O101" s="9"/>
      <c r="P101" s="9"/>
      <c r="Q101" s="9"/>
    </row>
    <row r="102" spans="1:25" ht="14.65" thickBot="1">
      <c r="A102" s="54"/>
      <c r="B102" s="47"/>
      <c r="C102" s="3" t="s">
        <v>16</v>
      </c>
      <c r="K102" s="48"/>
      <c r="L102" s="47"/>
      <c r="M102" s="10" t="s">
        <v>16</v>
      </c>
      <c r="N102" s="11"/>
      <c r="O102" s="11"/>
      <c r="P102" s="11"/>
      <c r="Q102" s="11"/>
      <c r="R102" s="11"/>
      <c r="S102" s="11"/>
      <c r="T102" s="20">
        <f>MEDIAN(N85:Q93)</f>
        <v>235.4931751169095</v>
      </c>
      <c r="U102" s="26">
        <f>(R102/($G$9/10))*1000</f>
        <v>0</v>
      </c>
      <c r="V102" s="26">
        <f>(S102/($G$9/10))*1000</f>
        <v>0</v>
      </c>
      <c r="W102" s="26">
        <f>(T102/($G$9/10))*1000</f>
        <v>6.6107447459589643</v>
      </c>
      <c r="X102" s="29">
        <f>(W102*10^-18)*(6.02214*10^23)</f>
        <v>3981083.0364429322</v>
      </c>
      <c r="Y102" s="30">
        <f>T102*K12/10000000</f>
        <v>0.89699044260903182</v>
      </c>
    </row>
  </sheetData>
  <mergeCells count="46">
    <mergeCell ref="A2:B2"/>
    <mergeCell ref="C1:N1"/>
    <mergeCell ref="G2:H2"/>
    <mergeCell ref="J2:K2"/>
    <mergeCell ref="R2:S2"/>
    <mergeCell ref="C3:E3"/>
    <mergeCell ref="L19:L24"/>
    <mergeCell ref="B25:B30"/>
    <mergeCell ref="L25:L30"/>
    <mergeCell ref="A31:A48"/>
    <mergeCell ref="B31:B36"/>
    <mergeCell ref="K31:K48"/>
    <mergeCell ref="L31:L36"/>
    <mergeCell ref="B37:B42"/>
    <mergeCell ref="L37:L42"/>
    <mergeCell ref="B43:B48"/>
    <mergeCell ref="A13:A30"/>
    <mergeCell ref="B13:B18"/>
    <mergeCell ref="K13:K30"/>
    <mergeCell ref="L13:L18"/>
    <mergeCell ref="B19:B24"/>
    <mergeCell ref="L43:L48"/>
    <mergeCell ref="A49:A66"/>
    <mergeCell ref="B49:B54"/>
    <mergeCell ref="K49:K66"/>
    <mergeCell ref="L49:L54"/>
    <mergeCell ref="B55:B60"/>
    <mergeCell ref="L55:L60"/>
    <mergeCell ref="B61:B66"/>
    <mergeCell ref="L61:L66"/>
    <mergeCell ref="A67:A84"/>
    <mergeCell ref="B67:B72"/>
    <mergeCell ref="K67:K84"/>
    <mergeCell ref="L67:L72"/>
    <mergeCell ref="B73:B78"/>
    <mergeCell ref="L73:L78"/>
    <mergeCell ref="B79:B84"/>
    <mergeCell ref="L79:L84"/>
    <mergeCell ref="A85:A102"/>
    <mergeCell ref="B85:B90"/>
    <mergeCell ref="K85:K102"/>
    <mergeCell ref="L85:L90"/>
    <mergeCell ref="B91:B96"/>
    <mergeCell ref="L91:L96"/>
    <mergeCell ref="B97:B102"/>
    <mergeCell ref="L97:L10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Z102"/>
  <sheetViews>
    <sheetView topLeftCell="A85" zoomScaleNormal="100" workbookViewId="0">
      <selection activeCell="A109" sqref="A109:XFD119"/>
    </sheetView>
  </sheetViews>
  <sheetFormatPr defaultRowHeight="14.25"/>
  <cols>
    <col min="1" max="1" width="12.265625" customWidth="1"/>
    <col min="2" max="2" width="19.73046875" customWidth="1"/>
    <col min="12" max="12" width="14.3984375" customWidth="1"/>
  </cols>
  <sheetData>
    <row r="1" spans="1:26" ht="18">
      <c r="C1" s="49" t="s">
        <v>17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26">
      <c r="F2" t="s">
        <v>25</v>
      </c>
      <c r="G2" s="50" t="s">
        <v>18</v>
      </c>
      <c r="H2" s="50"/>
      <c r="J2" s="50" t="s">
        <v>19</v>
      </c>
      <c r="K2" s="50"/>
      <c r="Q2" t="s">
        <v>26</v>
      </c>
      <c r="R2" s="50" t="s">
        <v>19</v>
      </c>
      <c r="S2" s="50"/>
    </row>
    <row r="3" spans="1:26">
      <c r="C3" s="50" t="s">
        <v>20</v>
      </c>
      <c r="D3" s="50"/>
      <c r="E3" s="50"/>
      <c r="G3" s="6" t="s">
        <v>21</v>
      </c>
      <c r="J3" s="7">
        <v>47921.7</v>
      </c>
      <c r="K3" t="s">
        <v>22</v>
      </c>
      <c r="R3" s="7">
        <v>47921.7</v>
      </c>
      <c r="S3" t="s">
        <v>22</v>
      </c>
    </row>
    <row r="4" spans="1:26">
      <c r="D4" t="s">
        <v>5</v>
      </c>
      <c r="E4" t="s">
        <v>6</v>
      </c>
      <c r="G4" s="6" t="s">
        <v>23</v>
      </c>
      <c r="J4">
        <v>0.1</v>
      </c>
      <c r="K4">
        <v>0.05</v>
      </c>
      <c r="L4">
        <v>2.5000000000000001E-2</v>
      </c>
      <c r="M4">
        <v>1.2500000000000001E-2</v>
      </c>
      <c r="N4" t="s">
        <v>88</v>
      </c>
      <c r="R4">
        <v>0.2</v>
      </c>
      <c r="S4">
        <v>0.1</v>
      </c>
      <c r="T4">
        <v>0.05</v>
      </c>
      <c r="U4">
        <v>2.5000000000000001E-2</v>
      </c>
      <c r="V4" t="s">
        <v>88</v>
      </c>
    </row>
    <row r="5" spans="1:26">
      <c r="C5" t="s">
        <v>0</v>
      </c>
      <c r="D5">
        <v>27.648728110932694</v>
      </c>
      <c r="E5">
        <v>1.7310243330351209</v>
      </c>
      <c r="G5">
        <f>10000000/D5</f>
        <v>361680.2899532243</v>
      </c>
      <c r="I5" s="8" t="s">
        <v>24</v>
      </c>
      <c r="J5">
        <f>(J4/J3)*1000000000</f>
        <v>2086.7373235924438</v>
      </c>
      <c r="K5">
        <f>(K4/J3)*1000000000</f>
        <v>1043.3686617962219</v>
      </c>
      <c r="L5">
        <f>(L4/J3)*1000000000</f>
        <v>521.68433089811094</v>
      </c>
      <c r="M5">
        <f>(M4/J3)*1000000000</f>
        <v>260.84216544905547</v>
      </c>
      <c r="Q5" s="8" t="s">
        <v>24</v>
      </c>
      <c r="R5">
        <f>(R4/R3)*1000000000</f>
        <v>4173.4746471848875</v>
      </c>
      <c r="S5">
        <f>(S4/R3)*1000000000</f>
        <v>2086.7373235924438</v>
      </c>
      <c r="T5">
        <f>(T4/R3)*1000000000</f>
        <v>1043.3686617962219</v>
      </c>
      <c r="U5">
        <f>(U4/R3)*1000000000</f>
        <v>521.68433089811094</v>
      </c>
    </row>
    <row r="6" spans="1:26">
      <c r="C6" t="s">
        <v>9</v>
      </c>
      <c r="D6">
        <v>25.83167292191823</v>
      </c>
      <c r="E6">
        <v>0.51385311772411491</v>
      </c>
      <c r="G6">
        <f t="shared" ref="G6:G9" si="0">10000000/D6</f>
        <v>387121.65604709939</v>
      </c>
    </row>
    <row r="7" spans="1:26">
      <c r="C7" t="s">
        <v>10</v>
      </c>
      <c r="D7">
        <v>26.723325213596194</v>
      </c>
      <c r="E7">
        <v>3.8571567330757071</v>
      </c>
      <c r="G7">
        <f t="shared" si="0"/>
        <v>374204.92846871604</v>
      </c>
    </row>
    <row r="8" spans="1:26">
      <c r="C8" t="s">
        <v>11</v>
      </c>
      <c r="D8">
        <v>30.72496682497416</v>
      </c>
      <c r="E8">
        <v>0.666053611930981</v>
      </c>
      <c r="G8">
        <f t="shared" si="0"/>
        <v>325468.21147001872</v>
      </c>
    </row>
    <row r="9" spans="1:26">
      <c r="C9" t="s">
        <v>12</v>
      </c>
      <c r="D9">
        <v>28.07191649047617</v>
      </c>
      <c r="E9">
        <v>2.6277867482805628</v>
      </c>
      <c r="G9">
        <f t="shared" si="0"/>
        <v>356227.90497373609</v>
      </c>
    </row>
    <row r="11" spans="1:26">
      <c r="D11" s="44" t="s">
        <v>89</v>
      </c>
      <c r="E11" s="43"/>
      <c r="F11" s="43"/>
      <c r="G11" s="43"/>
      <c r="N11" s="44" t="s">
        <v>90</v>
      </c>
      <c r="O11" s="43"/>
      <c r="P11" s="43"/>
      <c r="Q11" s="43"/>
    </row>
    <row r="12" spans="1:26">
      <c r="C12" t="s">
        <v>13</v>
      </c>
      <c r="D12" t="s">
        <v>27</v>
      </c>
      <c r="E12" t="s">
        <v>28</v>
      </c>
      <c r="F12" t="s">
        <v>29</v>
      </c>
      <c r="G12" t="s">
        <v>30</v>
      </c>
      <c r="J12" t="s">
        <v>63</v>
      </c>
      <c r="K12" s="7">
        <v>38168.589999999997</v>
      </c>
      <c r="M12" t="s">
        <v>13</v>
      </c>
      <c r="N12" t="s">
        <v>80</v>
      </c>
      <c r="R12" s="14" t="s">
        <v>5</v>
      </c>
      <c r="S12" s="15" t="s">
        <v>6</v>
      </c>
      <c r="T12" s="16" t="s">
        <v>31</v>
      </c>
      <c r="U12" s="23" t="s">
        <v>54</v>
      </c>
      <c r="V12" s="24" t="s">
        <v>6</v>
      </c>
      <c r="W12" s="25" t="s">
        <v>55</v>
      </c>
      <c r="X12" s="28" t="s">
        <v>56</v>
      </c>
      <c r="Y12" s="23" t="s">
        <v>57</v>
      </c>
      <c r="Z12" s="24" t="s">
        <v>86</v>
      </c>
    </row>
    <row r="13" spans="1:26">
      <c r="A13" s="54" t="s">
        <v>0</v>
      </c>
      <c r="B13" s="47" t="s">
        <v>34</v>
      </c>
      <c r="C13" s="1" t="s">
        <v>2</v>
      </c>
      <c r="D13">
        <v>1.7345909740000001</v>
      </c>
      <c r="E13">
        <v>3.3812489540000001</v>
      </c>
      <c r="F13">
        <v>9.8500442980000003</v>
      </c>
      <c r="G13">
        <v>18.84086843</v>
      </c>
      <c r="K13" s="47" t="s">
        <v>0</v>
      </c>
      <c r="L13" s="47" t="s">
        <v>34</v>
      </c>
      <c r="M13" s="1" t="s">
        <v>2</v>
      </c>
      <c r="N13" s="9">
        <f>(D13*J$5)/10</f>
        <v>361.96357266123704</v>
      </c>
      <c r="O13" s="9">
        <f t="shared" ref="O13:Q15" si="1">(E13*K$5)/10</f>
        <v>352.78891963348553</v>
      </c>
      <c r="P13" s="9">
        <f t="shared" si="1"/>
        <v>513.86137689188831</v>
      </c>
      <c r="Q13" s="9">
        <f>(G13*M$5)/10</f>
        <v>491.44929202219464</v>
      </c>
      <c r="W13" s="25"/>
      <c r="X13" s="25"/>
      <c r="Y13" s="9"/>
    </row>
    <row r="14" spans="1:26">
      <c r="A14" s="54"/>
      <c r="B14" s="47"/>
      <c r="C14" s="1" t="s">
        <v>3</v>
      </c>
      <c r="D14">
        <v>1.5512249300000001</v>
      </c>
      <c r="E14">
        <v>3.9110222069999998</v>
      </c>
      <c r="F14">
        <v>10.430681720000001</v>
      </c>
      <c r="G14">
        <v>21.697705710000001</v>
      </c>
      <c r="K14" s="47"/>
      <c r="L14" s="47"/>
      <c r="M14" s="1" t="s">
        <v>3</v>
      </c>
      <c r="N14" s="9">
        <f t="shared" ref="N14:N15" si="2">(D14*J$5)/10</f>
        <v>323.6998958718076</v>
      </c>
      <c r="O14" s="9">
        <f t="shared" si="1"/>
        <v>408.0638006372896</v>
      </c>
      <c r="P14" s="9">
        <f t="shared" si="1"/>
        <v>544.15232139093575</v>
      </c>
      <c r="Q14" s="9">
        <f t="shared" si="1"/>
        <v>565.96765426727359</v>
      </c>
      <c r="U14" s="27"/>
      <c r="V14" s="27"/>
      <c r="W14" s="25"/>
      <c r="X14" s="25"/>
      <c r="Y14" s="9"/>
    </row>
    <row r="15" spans="1:26">
      <c r="A15" s="54"/>
      <c r="B15" s="47"/>
      <c r="C15" s="2" t="s">
        <v>4</v>
      </c>
      <c r="D15">
        <v>1.749975233</v>
      </c>
      <c r="E15">
        <v>3.6512475919999998</v>
      </c>
      <c r="F15">
        <v>10.60408466</v>
      </c>
      <c r="G15">
        <v>21.71487793</v>
      </c>
      <c r="K15" s="47"/>
      <c r="L15" s="47"/>
      <c r="M15" s="2" t="s">
        <v>4</v>
      </c>
      <c r="N15" s="9">
        <f t="shared" si="2"/>
        <v>365.17386340634829</v>
      </c>
      <c r="O15" s="9">
        <f t="shared" si="1"/>
        <v>380.95973139517173</v>
      </c>
      <c r="P15" s="9">
        <f t="shared" si="1"/>
        <v>553.19848106390214</v>
      </c>
      <c r="Q15" s="9">
        <f t="shared" si="1"/>
        <v>566.41557817231035</v>
      </c>
      <c r="X15" s="25"/>
      <c r="Y15" s="9"/>
    </row>
    <row r="16" spans="1:26">
      <c r="A16" s="54"/>
      <c r="B16" s="47"/>
      <c r="C16" s="3" t="s">
        <v>14</v>
      </c>
      <c r="D16">
        <v>1.0098874848421691</v>
      </c>
      <c r="E16">
        <v>2.1530652650111479</v>
      </c>
      <c r="F16">
        <v>3.5436599429926257</v>
      </c>
      <c r="G16">
        <v>5.0894656023195015</v>
      </c>
      <c r="K16" s="47"/>
      <c r="L16" s="47"/>
      <c r="M16" s="3" t="s">
        <v>14</v>
      </c>
      <c r="N16" s="9">
        <f>(D16*R$5)/10</f>
        <v>421.47398144981054</v>
      </c>
      <c r="O16" s="9">
        <f t="shared" ref="O16:Q16" si="3">(E16*S$5)/10</f>
        <v>449.2881648629218</v>
      </c>
      <c r="P16" s="9">
        <f t="shared" si="3"/>
        <v>369.7343732581092</v>
      </c>
      <c r="Q16" s="9">
        <f t="shared" si="3"/>
        <v>265.50944573750002</v>
      </c>
      <c r="R16" s="3"/>
      <c r="S16" s="3"/>
      <c r="X16" s="25"/>
      <c r="Y16" s="9"/>
    </row>
    <row r="17" spans="1:26">
      <c r="A17" s="54"/>
      <c r="B17" s="47"/>
      <c r="C17" s="3" t="s">
        <v>15</v>
      </c>
      <c r="D17">
        <v>1.046060440124188</v>
      </c>
      <c r="E17">
        <v>1.9448866389812556</v>
      </c>
      <c r="F17">
        <v>3.6312765137234027</v>
      </c>
      <c r="G17">
        <v>4.8481416466256277</v>
      </c>
      <c r="K17" s="47"/>
      <c r="L17" s="47"/>
      <c r="M17" s="3" t="s">
        <v>15</v>
      </c>
      <c r="N17" s="9">
        <f t="shared" ref="N17:N18" si="4">(D17*R$5)/10</f>
        <v>436.57067262813632</v>
      </c>
      <c r="O17" s="9">
        <f t="shared" ref="O17:O18" si="5">(E17*S$5)/10</f>
        <v>405.84675397184486</v>
      </c>
      <c r="P17" s="9">
        <f t="shared" ref="P17:P18" si="6">(F17*T$5)/10</f>
        <v>378.87601167356365</v>
      </c>
      <c r="Q17" s="9">
        <f t="shared" ref="Q17:Q18" si="7">(G17*U$5)/10</f>
        <v>252.91995310191564</v>
      </c>
    </row>
    <row r="18" spans="1:26">
      <c r="A18" s="54"/>
      <c r="B18" s="47"/>
      <c r="C18" s="3" t="s">
        <v>16</v>
      </c>
      <c r="D18">
        <v>1.1211702705185311</v>
      </c>
      <c r="E18">
        <v>2.186592667973025</v>
      </c>
      <c r="F18">
        <v>3.788398601074225</v>
      </c>
      <c r="G18">
        <v>5.6104635522870776</v>
      </c>
      <c r="K18" s="47"/>
      <c r="L18" s="47"/>
      <c r="M18" s="17" t="s">
        <v>16</v>
      </c>
      <c r="N18" s="9">
        <f t="shared" si="4"/>
        <v>467.91756991865111</v>
      </c>
      <c r="O18" s="9">
        <f t="shared" si="5"/>
        <v>456.28445317528912</v>
      </c>
      <c r="P18" s="9">
        <f t="shared" si="6"/>
        <v>395.2696378753493</v>
      </c>
      <c r="Q18" s="9">
        <f t="shared" si="7"/>
        <v>292.68909243031226</v>
      </c>
      <c r="R18" s="3">
        <f>AVERAGE(N13:Q18)</f>
        <v>417.50310822905203</v>
      </c>
      <c r="S18" s="3">
        <f>_xlfn.STDEV.S(N13:Q18)</f>
        <v>90.713333451189143</v>
      </c>
      <c r="U18" s="26">
        <f>(R18/($G$5/10))*1000</f>
        <v>11.543429924894367</v>
      </c>
      <c r="V18" s="26">
        <f>(S18/($G$5/10))*1000</f>
        <v>2.5081082926283047</v>
      </c>
    </row>
    <row r="19" spans="1:26">
      <c r="A19" s="54"/>
      <c r="B19" s="47" t="s">
        <v>35</v>
      </c>
      <c r="C19" s="1" t="s">
        <v>2</v>
      </c>
      <c r="D19">
        <v>1.2294410689999999</v>
      </c>
      <c r="E19">
        <v>2.74248995</v>
      </c>
      <c r="F19">
        <v>7.1699119590000002</v>
      </c>
      <c r="G19">
        <v>12.279733240000001</v>
      </c>
      <c r="K19" s="47"/>
      <c r="L19" s="47" t="s">
        <v>35</v>
      </c>
      <c r="M19" s="18" t="s">
        <v>2</v>
      </c>
      <c r="N19" s="9">
        <f>(D19*J$5)/10</f>
        <v>256.55205658396932</v>
      </c>
      <c r="O19" s="9">
        <f t="shared" ref="O19:O21" si="8">(E19*K$5)/10</f>
        <v>286.14280691210877</v>
      </c>
      <c r="P19" s="9">
        <f t="shared" ref="P19:P21" si="9">(F19*L$5)/10</f>
        <v>374.04307229292789</v>
      </c>
      <c r="Q19" s="9">
        <f>(G19*M$5)/10</f>
        <v>320.30722094583462</v>
      </c>
      <c r="W19" s="25"/>
    </row>
    <row r="20" spans="1:26">
      <c r="A20" s="54"/>
      <c r="B20" s="47"/>
      <c r="C20" s="1" t="s">
        <v>3</v>
      </c>
      <c r="D20">
        <v>1.1146150589999999</v>
      </c>
      <c r="E20">
        <v>2.9032840420000001</v>
      </c>
      <c r="F20">
        <v>7.4346630400000002</v>
      </c>
      <c r="G20">
        <v>14.244246390000001</v>
      </c>
      <c r="K20" s="47"/>
      <c r="L20" s="47"/>
      <c r="M20" s="1" t="s">
        <v>3</v>
      </c>
      <c r="N20" s="9">
        <f t="shared" ref="N20:N21" si="10">(D20*J$5)/10</f>
        <v>232.59088450534938</v>
      </c>
      <c r="O20" s="9">
        <f t="shared" si="8"/>
        <v>302.91955857158666</v>
      </c>
      <c r="P20" s="9">
        <f t="shared" si="9"/>
        <v>387.85472134753155</v>
      </c>
      <c r="Q20" s="9">
        <f t="shared" ref="Q20:Q21" si="11">(G20*M$5)/10</f>
        <v>371.55000735574913</v>
      </c>
      <c r="U20" s="27"/>
      <c r="V20" s="27"/>
      <c r="W20" s="25"/>
    </row>
    <row r="21" spans="1:26">
      <c r="A21" s="54"/>
      <c r="B21" s="47"/>
      <c r="C21" s="2" t="s">
        <v>4</v>
      </c>
      <c r="D21">
        <v>1.1201666960000001</v>
      </c>
      <c r="E21">
        <v>2.6929376290000002</v>
      </c>
      <c r="F21">
        <v>7.8725381859999999</v>
      </c>
      <c r="G21">
        <v>14.13255678</v>
      </c>
      <c r="K21" s="47"/>
      <c r="L21" s="47"/>
      <c r="M21" s="2" t="s">
        <v>4</v>
      </c>
      <c r="N21" s="9">
        <f t="shared" si="10"/>
        <v>233.7493653188431</v>
      </c>
      <c r="O21" s="9">
        <f t="shared" si="8"/>
        <v>280.97267302704211</v>
      </c>
      <c r="P21" s="9">
        <f t="shared" si="9"/>
        <v>410.69798160332385</v>
      </c>
      <c r="Q21" s="9">
        <f t="shared" si="11"/>
        <v>368.63667138269307</v>
      </c>
    </row>
    <row r="22" spans="1:26">
      <c r="A22" s="54"/>
      <c r="B22" s="47"/>
      <c r="C22" s="3" t="s">
        <v>14</v>
      </c>
      <c r="D22">
        <v>0.57938053397110201</v>
      </c>
      <c r="E22">
        <v>1.3861632249268363</v>
      </c>
      <c r="F22">
        <v>3.3870768744131285</v>
      </c>
      <c r="G22">
        <v>6.5815277036534008</v>
      </c>
      <c r="K22" s="47"/>
      <c r="L22" s="47"/>
      <c r="M22" s="3" t="s">
        <v>14</v>
      </c>
      <c r="N22" s="9">
        <f>(D22*R$5)/10</f>
        <v>241.8029969600837</v>
      </c>
      <c r="O22" s="9">
        <f t="shared" ref="O22:O24" si="12">(E22*S$5)/10</f>
        <v>289.25585380460973</v>
      </c>
      <c r="P22" s="9">
        <f t="shared" ref="P22:P24" si="13">(F22*T$5)/10</f>
        <v>353.39698658573559</v>
      </c>
      <c r="Q22" s="9">
        <f t="shared" ref="Q22:Q24" si="14">(G22*U$5)/10</f>
        <v>343.34798763678049</v>
      </c>
    </row>
    <row r="23" spans="1:26">
      <c r="A23" s="54"/>
      <c r="B23" s="47"/>
      <c r="C23" s="3" t="s">
        <v>15</v>
      </c>
      <c r="D23">
        <v>0.6308805169504873</v>
      </c>
      <c r="E23">
        <v>1.2444031199104033</v>
      </c>
      <c r="F23">
        <v>3.5403522454743412</v>
      </c>
      <c r="G23">
        <v>7.0733011740814042</v>
      </c>
      <c r="K23" s="47"/>
      <c r="L23" s="47"/>
      <c r="M23" s="3" t="s">
        <v>15</v>
      </c>
      <c r="N23" s="9">
        <f t="shared" ref="N23:N24" si="15">(D23*R$5)/10</f>
        <v>263.29638428957549</v>
      </c>
      <c r="O23" s="9">
        <f t="shared" si="12"/>
        <v>259.67424359119218</v>
      </c>
      <c r="P23" s="9">
        <f t="shared" si="13"/>
        <v>369.38925846478128</v>
      </c>
      <c r="Q23" s="9">
        <f t="shared" si="14"/>
        <v>369.00303902414799</v>
      </c>
    </row>
    <row r="24" spans="1:26">
      <c r="A24" s="54"/>
      <c r="B24" s="47"/>
      <c r="C24" s="3" t="s">
        <v>16</v>
      </c>
      <c r="D24">
        <v>0.65364852526954931</v>
      </c>
      <c r="E24">
        <v>1.5765328974940407</v>
      </c>
      <c r="F24">
        <v>3.3925640734718723</v>
      </c>
      <c r="G24">
        <v>6.5431027775023081</v>
      </c>
      <c r="K24" s="47"/>
      <c r="L24" s="47"/>
      <c r="M24" s="17" t="s">
        <v>16</v>
      </c>
      <c r="N24" s="9">
        <f t="shared" si="15"/>
        <v>272.79855483822541</v>
      </c>
      <c r="O24" s="9">
        <f t="shared" si="12"/>
        <v>328.9810039072155</v>
      </c>
      <c r="P24" s="9">
        <f t="shared" si="13"/>
        <v>353.96950373962869</v>
      </c>
      <c r="Q24" s="9">
        <f t="shared" si="14"/>
        <v>341.34341944788628</v>
      </c>
      <c r="R24" s="3">
        <f>AVERAGE(N19:Q24)</f>
        <v>317.1781771723675</v>
      </c>
      <c r="S24" s="3">
        <f>_xlfn.STDEV.S(N19:Q24)</f>
        <v>53.965757359463318</v>
      </c>
      <c r="U24" s="26">
        <f>(R24/($G$5/10))*1000</f>
        <v>8.769573183360027</v>
      </c>
      <c r="V24" s="26">
        <f>(S24/($G$5/10))*1000</f>
        <v>1.4920845525323665</v>
      </c>
    </row>
    <row r="25" spans="1:26">
      <c r="A25" s="54"/>
      <c r="B25" s="47"/>
      <c r="C25" s="1" t="s">
        <v>2</v>
      </c>
      <c r="K25" s="47"/>
      <c r="L25" s="47"/>
      <c r="M25" s="1" t="s">
        <v>2</v>
      </c>
      <c r="N25" s="9"/>
      <c r="O25" s="9"/>
      <c r="P25" s="9"/>
      <c r="Q25" s="9"/>
    </row>
    <row r="26" spans="1:26">
      <c r="A26" s="54"/>
      <c r="B26" s="47"/>
      <c r="C26" s="1" t="s">
        <v>3</v>
      </c>
      <c r="K26" s="47"/>
      <c r="L26" s="47"/>
      <c r="M26" s="1" t="s">
        <v>3</v>
      </c>
      <c r="N26" s="9"/>
      <c r="O26" s="9"/>
      <c r="P26" s="9"/>
      <c r="Q26" s="9"/>
    </row>
    <row r="27" spans="1:26">
      <c r="A27" s="54"/>
      <c r="B27" s="47"/>
      <c r="C27" s="2" t="s">
        <v>4</v>
      </c>
      <c r="K27" s="47"/>
      <c r="L27" s="47"/>
      <c r="M27" s="2" t="s">
        <v>4</v>
      </c>
      <c r="N27" s="9"/>
      <c r="O27" s="9"/>
      <c r="P27" s="9"/>
      <c r="Q27" s="9"/>
    </row>
    <row r="28" spans="1:26">
      <c r="A28" s="54"/>
      <c r="B28" s="47"/>
      <c r="C28" s="3" t="s">
        <v>14</v>
      </c>
      <c r="K28" s="47"/>
      <c r="L28" s="47"/>
      <c r="M28" s="3" t="s">
        <v>14</v>
      </c>
      <c r="N28" s="9"/>
      <c r="O28" s="9"/>
      <c r="P28" s="9"/>
      <c r="Q28" s="9"/>
    </row>
    <row r="29" spans="1:26">
      <c r="A29" s="54"/>
      <c r="B29" s="47"/>
      <c r="C29" s="3" t="s">
        <v>15</v>
      </c>
      <c r="K29" s="47"/>
      <c r="L29" s="47"/>
      <c r="M29" s="3" t="s">
        <v>15</v>
      </c>
      <c r="N29" s="9"/>
      <c r="O29" s="9"/>
      <c r="P29" s="9"/>
      <c r="Q29" s="9"/>
    </row>
    <row r="30" spans="1:26" ht="14.65" thickBot="1">
      <c r="A30" s="54"/>
      <c r="B30" s="47"/>
      <c r="C30" s="3" t="s">
        <v>16</v>
      </c>
      <c r="K30" s="48"/>
      <c r="L30" s="47"/>
      <c r="M30" s="10" t="s">
        <v>16</v>
      </c>
      <c r="N30" s="11"/>
      <c r="O30" s="11"/>
      <c r="P30" s="11"/>
      <c r="Q30" s="11"/>
      <c r="R30" s="3" t="e">
        <f>AVERAGE(N25:Q30)</f>
        <v>#DIV/0!</v>
      </c>
      <c r="S30" s="3" t="e">
        <f>_xlfn.STDEV.S(N25:Q30)</f>
        <v>#DIV/0!</v>
      </c>
      <c r="T30" s="20">
        <f>MEDIAN(N13:Q24)</f>
        <v>366.90526739452071</v>
      </c>
      <c r="U30" s="26" t="e">
        <f>(R30/($G$5/10))*1000</f>
        <v>#DIV/0!</v>
      </c>
      <c r="V30" s="26" t="e">
        <f>(S30/($G$5/10))*1000</f>
        <v>#DIV/0!</v>
      </c>
      <c r="W30" s="26">
        <f>(T30/($G$5/10))*1000</f>
        <v>10.144463980660161</v>
      </c>
      <c r="X30" s="29">
        <f>(W30*10^-18)*(6.02214*10^23)</f>
        <v>6109138.2316492787</v>
      </c>
      <c r="Y30" s="30">
        <f>T30*K12/10000000</f>
        <v>1.4004256720021828</v>
      </c>
      <c r="Z30">
        <f>W30/135*1000</f>
        <v>75.144177634519707</v>
      </c>
    </row>
    <row r="31" spans="1:26">
      <c r="A31" s="54" t="s">
        <v>9</v>
      </c>
      <c r="B31" s="47" t="s">
        <v>34</v>
      </c>
      <c r="C31" s="1" t="s">
        <v>2</v>
      </c>
      <c r="D31">
        <v>1.623270403</v>
      </c>
      <c r="E31">
        <v>3.7008698870000001</v>
      </c>
      <c r="F31">
        <v>11.550349410000001</v>
      </c>
      <c r="G31">
        <v>19.24622746</v>
      </c>
      <c r="K31" s="46" t="s">
        <v>9</v>
      </c>
      <c r="L31" s="47" t="s">
        <v>34</v>
      </c>
      <c r="M31" s="12" t="s">
        <v>2</v>
      </c>
      <c r="N31" s="9">
        <f>(D31*J$5)/10</f>
        <v>338.73389362230478</v>
      </c>
      <c r="O31" s="9">
        <f t="shared" ref="O31:O33" si="16">(E31*K$5)/10</f>
        <v>386.1371661481125</v>
      </c>
      <c r="P31" s="9">
        <f t="shared" ref="P31:P33" si="17">(F31*L$5)/10</f>
        <v>602.56363035952404</v>
      </c>
      <c r="Q31" s="9">
        <f>(G31*M$5)/10</f>
        <v>502.02276473914742</v>
      </c>
    </row>
    <row r="32" spans="1:26">
      <c r="A32" s="54"/>
      <c r="B32" s="47"/>
      <c r="C32" s="1" t="s">
        <v>3</v>
      </c>
      <c r="D32">
        <v>1.561846319</v>
      </c>
      <c r="E32">
        <v>3.2544353959999999</v>
      </c>
      <c r="F32">
        <v>9.4108304759999992</v>
      </c>
      <c r="G32">
        <v>17.457662469999999</v>
      </c>
      <c r="K32" s="47"/>
      <c r="L32" s="47"/>
      <c r="M32" s="1" t="s">
        <v>3</v>
      </c>
      <c r="N32" s="9">
        <f t="shared" ref="N32:N33" si="18">(D32*J$5)/10</f>
        <v>325.91630075727704</v>
      </c>
      <c r="O32" s="9">
        <f t="shared" si="16"/>
        <v>339.5575904026777</v>
      </c>
      <c r="P32" s="9">
        <f t="shared" si="17"/>
        <v>490.94828000676108</v>
      </c>
      <c r="Q32" s="9">
        <f t="shared" ref="Q32:Q33" si="19">(G32*M$5)/10</f>
        <v>455.3694482353506</v>
      </c>
    </row>
    <row r="33" spans="1:25">
      <c r="A33" s="54"/>
      <c r="B33" s="47"/>
      <c r="C33" s="2" t="s">
        <v>4</v>
      </c>
      <c r="D33">
        <v>1.7913658059999999</v>
      </c>
      <c r="E33">
        <v>4.5335839949999999</v>
      </c>
      <c r="F33">
        <v>9.3553467020000003</v>
      </c>
      <c r="G33">
        <v>12.48861468</v>
      </c>
      <c r="K33" s="47"/>
      <c r="L33" s="47"/>
      <c r="M33" s="2" t="s">
        <v>4</v>
      </c>
      <c r="N33" s="9">
        <f t="shared" si="18"/>
        <v>373.81098875874608</v>
      </c>
      <c r="O33" s="9">
        <f t="shared" si="16"/>
        <v>473.0199466003919</v>
      </c>
      <c r="P33" s="9">
        <f t="shared" si="17"/>
        <v>488.05377845527192</v>
      </c>
      <c r="Q33" s="9">
        <f t="shared" si="19"/>
        <v>325.75572965900631</v>
      </c>
    </row>
    <row r="34" spans="1:25">
      <c r="A34" s="54"/>
      <c r="B34" s="47"/>
      <c r="C34" s="3" t="s">
        <v>14</v>
      </c>
      <c r="D34">
        <v>0.98045680567741567</v>
      </c>
      <c r="E34">
        <v>1.8769114665268121</v>
      </c>
      <c r="F34">
        <v>3.4001275292427189</v>
      </c>
      <c r="G34">
        <v>4.8592524982645928</v>
      </c>
      <c r="K34" s="47"/>
      <c r="L34" s="47"/>
      <c r="M34" s="3" t="s">
        <v>14</v>
      </c>
      <c r="N34" s="9">
        <f>(D34*R$5)/10</f>
        <v>409.19116211545742</v>
      </c>
      <c r="O34" s="9">
        <f t="shared" ref="O34:O36" si="20">(E34*S$5)/10</f>
        <v>391.66212102801285</v>
      </c>
      <c r="P34" s="9">
        <f t="shared" ref="P34:P36" si="21">(F34*T$5)/10</f>
        <v>354.75865101224701</v>
      </c>
      <c r="Q34" s="9">
        <f t="shared" ref="Q34:Q36" si="22">(G34*U$5)/10</f>
        <v>253.49958882221381</v>
      </c>
      <c r="R34" s="3"/>
      <c r="S34" s="3"/>
    </row>
    <row r="35" spans="1:25">
      <c r="A35" s="54"/>
      <c r="B35" s="47"/>
      <c r="C35" s="3" t="s">
        <v>15</v>
      </c>
      <c r="D35">
        <v>1.0170909203603058</v>
      </c>
      <c r="E35">
        <v>1.7933206768584222</v>
      </c>
      <c r="F35">
        <v>3.4034728224947255</v>
      </c>
      <c r="G35">
        <v>4.7986800078088878</v>
      </c>
      <c r="K35" s="47"/>
      <c r="L35" s="47"/>
      <c r="M35" s="3" t="s">
        <v>15</v>
      </c>
      <c r="N35" s="9">
        <f t="shared" ref="N35:N36" si="23">(D35*R$5)/10</f>
        <v>424.48031700056799</v>
      </c>
      <c r="O35" s="9">
        <f t="shared" si="20"/>
        <v>374.2189189570534</v>
      </c>
      <c r="P35" s="9">
        <f t="shared" si="21"/>
        <v>355.10768842661321</v>
      </c>
      <c r="Q35" s="9">
        <f t="shared" si="22"/>
        <v>250.33961690679217</v>
      </c>
    </row>
    <row r="36" spans="1:25">
      <c r="A36" s="54"/>
      <c r="B36" s="47"/>
      <c r="C36" s="3" t="s">
        <v>16</v>
      </c>
      <c r="D36">
        <v>1.0028166200318576</v>
      </c>
      <c r="E36">
        <v>1.8206625132171257</v>
      </c>
      <c r="F36">
        <v>3.4925152046090502</v>
      </c>
      <c r="G36">
        <v>4.8748977154911479</v>
      </c>
      <c r="K36" s="47"/>
      <c r="L36" s="47"/>
      <c r="M36" s="3" t="s">
        <v>16</v>
      </c>
      <c r="N36" s="9">
        <f t="shared" si="23"/>
        <v>418.52297394785984</v>
      </c>
      <c r="O36" s="9">
        <f t="shared" si="20"/>
        <v>379.9244419995797</v>
      </c>
      <c r="P36" s="9">
        <f t="shared" si="21"/>
        <v>364.39809153359028</v>
      </c>
      <c r="Q36" s="9">
        <f t="shared" si="22"/>
        <v>254.31577529027291</v>
      </c>
      <c r="R36" s="3">
        <f>AVERAGE(N31:Q36)</f>
        <v>388.84620269936801</v>
      </c>
      <c r="S36" s="3">
        <f>_xlfn.STDEV.S(N31:Q36)</f>
        <v>84.632524596891685</v>
      </c>
      <c r="U36" s="26">
        <f>(R36/($G$6/10))*1000</f>
        <v>10.044547925059991</v>
      </c>
      <c r="V36" s="26">
        <f>(S36/($G$6/10))*1000</f>
        <v>2.1861996939431054</v>
      </c>
    </row>
    <row r="37" spans="1:25">
      <c r="A37" s="54"/>
      <c r="B37" s="47" t="s">
        <v>35</v>
      </c>
      <c r="C37" s="1" t="s">
        <v>2</v>
      </c>
      <c r="D37">
        <v>1.1087786390000001</v>
      </c>
      <c r="E37">
        <v>2.402831527</v>
      </c>
      <c r="F37">
        <v>6.8913298269999999</v>
      </c>
      <c r="G37">
        <v>11.77755129</v>
      </c>
      <c r="K37" s="47"/>
      <c r="L37" s="47" t="s">
        <v>35</v>
      </c>
      <c r="M37" s="1" t="s">
        <v>2</v>
      </c>
      <c r="N37" s="9">
        <f>(D37*J$5)/10</f>
        <v>231.37297696033323</v>
      </c>
      <c r="O37" s="9">
        <f t="shared" ref="O37:O39" si="24">(E37*K$5)/10</f>
        <v>250.70391148477626</v>
      </c>
      <c r="P37" s="9">
        <f t="shared" ref="P37:P39" si="25">(F37*L$5)/10</f>
        <v>359.509878979669</v>
      </c>
      <c r="Q37" s="9">
        <f>(G37*M$5)/10</f>
        <v>307.20819821709165</v>
      </c>
      <c r="W37" s="25"/>
    </row>
    <row r="38" spans="1:25">
      <c r="A38" s="54"/>
      <c r="B38" s="47"/>
      <c r="C38" s="1" t="s">
        <v>3</v>
      </c>
      <c r="D38">
        <v>0.81923330299999997</v>
      </c>
      <c r="E38">
        <v>2.1721410470000002</v>
      </c>
      <c r="F38">
        <v>6.0164391410000002</v>
      </c>
      <c r="G38">
        <v>13.10940124</v>
      </c>
      <c r="K38" s="47"/>
      <c r="L38" s="47"/>
      <c r="M38" s="1" t="s">
        <v>3</v>
      </c>
      <c r="N38" s="9">
        <f t="shared" ref="N38:N39" si="26">(D38*J$5)/10</f>
        <v>170.95247101000174</v>
      </c>
      <c r="O38" s="9">
        <f t="shared" si="24"/>
        <v>226.63438974410346</v>
      </c>
      <c r="P38" s="9">
        <f t="shared" si="25"/>
        <v>313.86820276617902</v>
      </c>
      <c r="Q38" s="9">
        <f t="shared" ref="Q38:Q39" si="27">(G38*M$5)/10</f>
        <v>341.94846071821331</v>
      </c>
      <c r="U38" s="27"/>
      <c r="V38" s="27"/>
      <c r="W38" s="25"/>
    </row>
    <row r="39" spans="1:25">
      <c r="A39" s="54"/>
      <c r="B39" s="47"/>
      <c r="C39" s="2" t="s">
        <v>4</v>
      </c>
      <c r="D39">
        <v>0.99730008299999995</v>
      </c>
      <c r="E39">
        <v>2.6696341619999999</v>
      </c>
      <c r="F39">
        <v>4.6481552170000002</v>
      </c>
      <c r="G39">
        <v>8.2054811280000006</v>
      </c>
      <c r="K39" s="47"/>
      <c r="L39" s="47"/>
      <c r="M39" s="2" t="s">
        <v>4</v>
      </c>
      <c r="N39" s="9">
        <f t="shared" si="26"/>
        <v>208.1103306017942</v>
      </c>
      <c r="O39" s="9">
        <f t="shared" si="24"/>
        <v>278.54126230914181</v>
      </c>
      <c r="P39" s="9">
        <f t="shared" si="25"/>
        <v>242.48697442912089</v>
      </c>
      <c r="Q39" s="9">
        <f t="shared" si="27"/>
        <v>214.03354659788783</v>
      </c>
    </row>
    <row r="40" spans="1:25">
      <c r="A40" s="54"/>
      <c r="B40" s="47"/>
      <c r="C40" s="3" t="s">
        <v>14</v>
      </c>
      <c r="D40">
        <v>0.5170416645948418</v>
      </c>
      <c r="E40">
        <v>1.1443717299529914</v>
      </c>
      <c r="F40">
        <v>3.2394317454098056</v>
      </c>
      <c r="G40">
        <v>5.7284145915196998</v>
      </c>
      <c r="K40" s="47"/>
      <c r="L40" s="47"/>
      <c r="M40" s="3" t="s">
        <v>14</v>
      </c>
      <c r="N40" s="9">
        <f>(D40*R$5)/10</f>
        <v>215.78602787248442</v>
      </c>
      <c r="O40" s="9">
        <f t="shared" ref="O40:O42" si="28">(E40*S$5)/10</f>
        <v>238.80032009569601</v>
      </c>
      <c r="P40" s="9">
        <f t="shared" ref="P40:P42" si="29">(F40*T$5)/10</f>
        <v>337.99215651884282</v>
      </c>
      <c r="Q40" s="9">
        <f t="shared" ref="Q40:Q42" si="30">(G40*U$5)/10</f>
        <v>298.84241332839304</v>
      </c>
    </row>
    <row r="41" spans="1:25">
      <c r="A41" s="54"/>
      <c r="B41" s="47"/>
      <c r="C41" s="3" t="s">
        <v>15</v>
      </c>
      <c r="D41">
        <v>0.54669492689655685</v>
      </c>
      <c r="E41">
        <v>1.0387112286740388</v>
      </c>
      <c r="F41">
        <v>2.6632084550663966</v>
      </c>
      <c r="G41">
        <v>6.0381104000387733</v>
      </c>
      <c r="K41" s="47"/>
      <c r="L41" s="47"/>
      <c r="M41" s="3" t="s">
        <v>15</v>
      </c>
      <c r="N41" s="9">
        <f t="shared" ref="N41:N42" si="31">(D41*R$5)/10</f>
        <v>228.16174171473753</v>
      </c>
      <c r="O41" s="9">
        <f t="shared" si="28"/>
        <v>216.75174893086825</v>
      </c>
      <c r="P41" s="9">
        <f t="shared" si="29"/>
        <v>277.87082418470095</v>
      </c>
      <c r="Q41" s="9">
        <f t="shared" si="30"/>
        <v>314.99875839331526</v>
      </c>
    </row>
    <row r="42" spans="1:25">
      <c r="A42" s="54"/>
      <c r="B42" s="47"/>
      <c r="C42" s="3" t="s">
        <v>16</v>
      </c>
      <c r="D42">
        <v>0.49484305032315973</v>
      </c>
      <c r="E42">
        <v>1.0754696587289505</v>
      </c>
      <c r="F42">
        <v>2.8730400758501853</v>
      </c>
      <c r="G42">
        <v>5.8601433669967227</v>
      </c>
      <c r="K42" s="47"/>
      <c r="L42" s="47"/>
      <c r="M42" s="3" t="s">
        <v>16</v>
      </c>
      <c r="N42" s="9">
        <f t="shared" si="31"/>
        <v>206.52149248593429</v>
      </c>
      <c r="O42" s="9">
        <f t="shared" si="28"/>
        <v>224.42226772609291</v>
      </c>
      <c r="P42" s="9">
        <f t="shared" si="29"/>
        <v>299.76399792267233</v>
      </c>
      <c r="Q42" s="9">
        <f t="shared" si="30"/>
        <v>305.71449713786882</v>
      </c>
      <c r="R42" s="3">
        <f>AVERAGE(N37:Q42)</f>
        <v>262.95820208874665</v>
      </c>
      <c r="S42" s="3">
        <f>_xlfn.STDEV.S(N37:Q42)</f>
        <v>51.48388148247961</v>
      </c>
      <c r="U42" s="26">
        <f>(R42/($G$6/10))*1000</f>
        <v>6.7926502684921788</v>
      </c>
      <c r="V42" s="26">
        <f>(S42/($G$6/10))*1000</f>
        <v>1.329914787206216</v>
      </c>
    </row>
    <row r="43" spans="1:25">
      <c r="A43" s="54"/>
      <c r="B43" s="47"/>
      <c r="C43" s="1" t="s">
        <v>2</v>
      </c>
      <c r="K43" s="47"/>
      <c r="L43" s="47"/>
      <c r="M43" s="1" t="s">
        <v>2</v>
      </c>
      <c r="N43" s="9"/>
      <c r="O43" s="9"/>
      <c r="P43" s="9"/>
      <c r="Q43" s="9"/>
    </row>
    <row r="44" spans="1:25">
      <c r="A44" s="54"/>
      <c r="B44" s="47"/>
      <c r="C44" s="1" t="s">
        <v>3</v>
      </c>
      <c r="K44" s="47"/>
      <c r="L44" s="47"/>
      <c r="M44" s="1" t="s">
        <v>3</v>
      </c>
      <c r="N44" s="9"/>
      <c r="O44" s="9"/>
      <c r="P44" s="9"/>
      <c r="Q44" s="9"/>
    </row>
    <row r="45" spans="1:25">
      <c r="A45" s="54"/>
      <c r="B45" s="47"/>
      <c r="C45" s="2" t="s">
        <v>4</v>
      </c>
      <c r="K45" s="47"/>
      <c r="L45" s="47"/>
      <c r="M45" s="2" t="s">
        <v>4</v>
      </c>
      <c r="N45" s="9"/>
      <c r="O45" s="9"/>
      <c r="P45" s="9"/>
      <c r="Q45" s="9"/>
    </row>
    <row r="46" spans="1:25">
      <c r="A46" s="54"/>
      <c r="B46" s="47"/>
      <c r="C46" s="3" t="s">
        <v>14</v>
      </c>
      <c r="K46" s="47"/>
      <c r="L46" s="47"/>
      <c r="M46" s="3" t="s">
        <v>14</v>
      </c>
      <c r="N46" s="9"/>
      <c r="O46" s="9"/>
      <c r="P46" s="9"/>
      <c r="Q46" s="9"/>
    </row>
    <row r="47" spans="1:25">
      <c r="A47" s="54"/>
      <c r="B47" s="47"/>
      <c r="C47" s="3" t="s">
        <v>15</v>
      </c>
      <c r="K47" s="47"/>
      <c r="L47" s="47"/>
      <c r="M47" s="3" t="s">
        <v>15</v>
      </c>
      <c r="N47" s="9"/>
      <c r="O47" s="9"/>
      <c r="P47" s="9"/>
      <c r="Q47" s="9"/>
    </row>
    <row r="48" spans="1:25" ht="14.65" thickBot="1">
      <c r="A48" s="54"/>
      <c r="B48" s="47"/>
      <c r="C48" s="3" t="s">
        <v>16</v>
      </c>
      <c r="K48" s="48"/>
      <c r="L48" s="47"/>
      <c r="M48" s="10" t="s">
        <v>16</v>
      </c>
      <c r="N48" s="11"/>
      <c r="O48" s="11"/>
      <c r="P48" s="11"/>
      <c r="Q48" s="11"/>
      <c r="R48" s="3" t="e">
        <f>AVERAGE(N43:Q48)</f>
        <v>#DIV/0!</v>
      </c>
      <c r="S48" s="3" t="e">
        <f>_xlfn.STDEV.S(N43:Q48)</f>
        <v>#DIV/0!</v>
      </c>
      <c r="T48" s="20">
        <f>MEDIAN(N31:Q42)</f>
        <v>320.37724402616078</v>
      </c>
      <c r="U48" s="26" t="e">
        <f>(R48/($G$6/10))*1000</f>
        <v>#DIV/0!</v>
      </c>
      <c r="V48" s="26" t="e">
        <f>(S48/($G$6/10))*1000</f>
        <v>#DIV/0!</v>
      </c>
      <c r="W48" s="26">
        <f>(T48/($G$6/10))*1000</f>
        <v>8.2758801793093664</v>
      </c>
      <c r="X48" s="29">
        <f>(W48*10^-18)*(6.02214*10^23)</f>
        <v>4983850.9063026104</v>
      </c>
      <c r="Y48" s="30">
        <f>T48*K12/10000000</f>
        <v>1.2228347672564479</v>
      </c>
    </row>
    <row r="49" spans="1:23">
      <c r="A49" s="54" t="s">
        <v>10</v>
      </c>
      <c r="B49" s="47" t="s">
        <v>34</v>
      </c>
      <c r="C49" s="1" t="s">
        <v>2</v>
      </c>
      <c r="D49">
        <v>1.863582268</v>
      </c>
      <c r="E49">
        <v>4.3054209190000003</v>
      </c>
      <c r="F49">
        <v>10.8016063</v>
      </c>
      <c r="G49">
        <v>20.78831435</v>
      </c>
      <c r="K49" s="46" t="s">
        <v>10</v>
      </c>
      <c r="L49" s="47" t="s">
        <v>34</v>
      </c>
      <c r="M49" s="12" t="s">
        <v>2</v>
      </c>
      <c r="N49" s="9">
        <f>(D49*J$5)/10</f>
        <v>388.88066742206564</v>
      </c>
      <c r="O49" s="9">
        <f t="shared" ref="O49:O51" si="32">(E49*K$5)/10</f>
        <v>449.21412627264897</v>
      </c>
      <c r="P49" s="9">
        <f t="shared" ref="P49:P51" si="33">(F49*L$5)/10</f>
        <v>563.50287552403199</v>
      </c>
      <c r="Q49" s="9">
        <f>(G49*M$5)/10</f>
        <v>542.24689310896736</v>
      </c>
    </row>
    <row r="50" spans="1:23">
      <c r="A50" s="54"/>
      <c r="B50" s="47"/>
      <c r="C50" s="1" t="s">
        <v>3</v>
      </c>
      <c r="D50">
        <v>1.775904887</v>
      </c>
      <c r="E50">
        <v>4.2180371990000003</v>
      </c>
      <c r="F50">
        <v>9.4706690420000008</v>
      </c>
      <c r="G50">
        <v>22.349106849999998</v>
      </c>
      <c r="K50" s="47"/>
      <c r="L50" s="47"/>
      <c r="M50" s="1" t="s">
        <v>3</v>
      </c>
      <c r="N50" s="9">
        <f t="shared" ref="N50:N51" si="34">(D50*J$5)/10</f>
        <v>370.58470108531213</v>
      </c>
      <c r="O50" s="9">
        <f t="shared" si="32"/>
        <v>440.09678277273144</v>
      </c>
      <c r="P50" s="9">
        <f t="shared" si="33"/>
        <v>494.06996423332237</v>
      </c>
      <c r="Q50" s="9">
        <f t="shared" ref="Q50:Q51" si="35">(G50*M$5)/10</f>
        <v>582.95894266063192</v>
      </c>
    </row>
    <row r="51" spans="1:23">
      <c r="A51" s="54"/>
      <c r="B51" s="47"/>
      <c r="C51" s="2" t="s">
        <v>4</v>
      </c>
      <c r="D51">
        <v>1.707769885</v>
      </c>
      <c r="E51">
        <v>3.6163542240000002</v>
      </c>
      <c r="F51">
        <v>9.7513129769999995</v>
      </c>
      <c r="G51">
        <v>21.94663869</v>
      </c>
      <c r="K51" s="47"/>
      <c r="L51" s="47"/>
      <c r="M51" s="2" t="s">
        <v>4</v>
      </c>
      <c r="N51" s="9">
        <f t="shared" si="34"/>
        <v>356.36671591366758</v>
      </c>
      <c r="O51" s="9">
        <f t="shared" si="32"/>
        <v>377.31906672759948</v>
      </c>
      <c r="P51" s="9">
        <f t="shared" si="33"/>
        <v>508.71071857843106</v>
      </c>
      <c r="Q51" s="9">
        <f t="shared" si="35"/>
        <v>572.46087602276225</v>
      </c>
    </row>
    <row r="52" spans="1:23">
      <c r="A52" s="54"/>
      <c r="B52" s="47"/>
      <c r="C52" s="3" t="s">
        <v>14</v>
      </c>
      <c r="D52">
        <v>0.91497344342183673</v>
      </c>
      <c r="E52">
        <v>1.788646560528576</v>
      </c>
      <c r="F52">
        <v>3.4091128806662319</v>
      </c>
      <c r="G52">
        <v>4.807042283321703</v>
      </c>
      <c r="K52" s="47"/>
      <c r="L52" s="47"/>
      <c r="M52" s="3" t="s">
        <v>14</v>
      </c>
      <c r="N52" s="9">
        <f>(D52*R$5)/10</f>
        <v>381.86184689684922</v>
      </c>
      <c r="O52" s="9">
        <f t="shared" ref="O52:O54" si="36">(E52*S$5)/10</f>
        <v>373.24355365702303</v>
      </c>
      <c r="P52" s="9">
        <f t="shared" ref="P52:P54" si="37">(F52*T$5)/10</f>
        <v>355.69615442129896</v>
      </c>
      <c r="Q52" s="9">
        <f t="shared" ref="Q52:Q54" si="38">(G52*U$5)/10</f>
        <v>250.77586371736101</v>
      </c>
      <c r="R52" s="3"/>
      <c r="S52" s="3"/>
    </row>
    <row r="53" spans="1:23">
      <c r="A53" s="54"/>
      <c r="B53" s="47"/>
      <c r="C53" s="3" t="s">
        <v>15</v>
      </c>
      <c r="D53">
        <v>1.1330839345354258</v>
      </c>
      <c r="E53">
        <v>1.3957193337213487</v>
      </c>
      <c r="F53">
        <v>3.816529387875593</v>
      </c>
      <c r="G53">
        <v>4.9994558776977307</v>
      </c>
      <c r="K53" s="47"/>
      <c r="L53" s="47"/>
      <c r="M53" s="3" t="s">
        <v>15</v>
      </c>
      <c r="N53" s="9">
        <f t="shared" ref="N53:N54" si="39">(D53*R$5)/10</f>
        <v>472.88970739161005</v>
      </c>
      <c r="O53" s="9">
        <f t="shared" si="36"/>
        <v>291.24996269359161</v>
      </c>
      <c r="P53" s="9">
        <f t="shared" si="37"/>
        <v>398.20471601337113</v>
      </c>
      <c r="Q53" s="9">
        <f t="shared" si="38"/>
        <v>260.81377944113689</v>
      </c>
    </row>
    <row r="54" spans="1:23">
      <c r="A54" s="54"/>
      <c r="B54" s="47"/>
      <c r="C54" s="3" t="s">
        <v>16</v>
      </c>
      <c r="D54">
        <v>0.99131781140934028</v>
      </c>
      <c r="E54">
        <v>2.3417993697776369</v>
      </c>
      <c r="F54">
        <v>3.3481906388530565</v>
      </c>
      <c r="G54">
        <v>4.8084271570953758</v>
      </c>
      <c r="K54" s="47"/>
      <c r="L54" s="47"/>
      <c r="M54" s="3" t="s">
        <v>16</v>
      </c>
      <c r="N54" s="9">
        <f t="shared" si="39"/>
        <v>413.72397532196908</v>
      </c>
      <c r="O54" s="9">
        <f t="shared" si="36"/>
        <v>488.67201492802576</v>
      </c>
      <c r="P54" s="9">
        <f t="shared" si="37"/>
        <v>349.33971862987511</v>
      </c>
      <c r="Q54" s="9">
        <f t="shared" si="38"/>
        <v>250.84811041216071</v>
      </c>
      <c r="R54" s="3">
        <f>AVERAGE(N49:Q54)</f>
        <v>413.90548891026856</v>
      </c>
      <c r="S54" s="3">
        <f>_xlfn.STDEV.S(N49:Q54)</f>
        <v>99.630283383060316</v>
      </c>
      <c r="U54" s="26">
        <f>(R54/($G$7/10))*1000</f>
        <v>11.06093098784164</v>
      </c>
      <c r="V54" s="26">
        <f>(S54/($G$7/10))*1000</f>
        <v>2.6624524639682701</v>
      </c>
    </row>
    <row r="55" spans="1:23">
      <c r="A55" s="54"/>
      <c r="B55" s="47" t="s">
        <v>35</v>
      </c>
      <c r="C55" s="1" t="s">
        <v>2</v>
      </c>
      <c r="D55">
        <v>1.1418043330000001</v>
      </c>
      <c r="E55">
        <v>2.3368481609999998</v>
      </c>
      <c r="F55">
        <v>5.513244716</v>
      </c>
      <c r="G55">
        <v>12.276683240000001</v>
      </c>
      <c r="K55" s="47"/>
      <c r="L55" s="47" t="s">
        <v>35</v>
      </c>
      <c r="M55" s="1" t="s">
        <v>2</v>
      </c>
      <c r="N55" s="9">
        <f>(D55*J$5)/10</f>
        <v>238.26457179106757</v>
      </c>
      <c r="O55" s="9">
        <f t="shared" ref="O55:O57" si="40">(E55*K$5)/10</f>
        <v>243.81941385635318</v>
      </c>
      <c r="P55" s="9">
        <f t="shared" ref="P55:P57" si="41">(F55*L$5)/10</f>
        <v>287.61733807440055</v>
      </c>
      <c r="Q55" s="9">
        <f>(G55*M$5)/10</f>
        <v>320.22766408537262</v>
      </c>
      <c r="W55" s="25"/>
    </row>
    <row r="56" spans="1:23">
      <c r="A56" s="54"/>
      <c r="B56" s="47"/>
      <c r="C56" s="1" t="s">
        <v>3</v>
      </c>
      <c r="D56">
        <v>1.0192114370000001</v>
      </c>
      <c r="E56">
        <v>2.5841973199999999</v>
      </c>
      <c r="F56">
        <v>5.589653749</v>
      </c>
      <c r="G56">
        <v>15.885234029999999</v>
      </c>
      <c r="K56" s="47"/>
      <c r="L56" s="47"/>
      <c r="M56" s="1" t="s">
        <v>3</v>
      </c>
      <c r="N56" s="9">
        <f t="shared" ref="N56:N57" si="42">(D56*J$5)/10</f>
        <v>212.6826546220189</v>
      </c>
      <c r="O56" s="9">
        <f t="shared" si="40"/>
        <v>269.62704995857831</v>
      </c>
      <c r="P56" s="9">
        <f t="shared" si="41"/>
        <v>291.60347759991822</v>
      </c>
      <c r="Q56" s="9">
        <f t="shared" ref="Q56" si="43">(G56*M$5)/10</f>
        <v>414.35388430502263</v>
      </c>
      <c r="U56" s="27"/>
      <c r="V56" s="27"/>
      <c r="W56" s="25"/>
    </row>
    <row r="57" spans="1:23">
      <c r="A57" s="54"/>
      <c r="B57" s="47"/>
      <c r="C57" s="2" t="s">
        <v>4</v>
      </c>
      <c r="D57">
        <v>0.95995440200000004</v>
      </c>
      <c r="E57">
        <v>2.116108348</v>
      </c>
      <c r="F57">
        <v>5.2901225390000004</v>
      </c>
      <c r="K57" s="47"/>
      <c r="L57" s="47"/>
      <c r="M57" s="2" t="s">
        <v>4</v>
      </c>
      <c r="N57" s="9">
        <f t="shared" si="42"/>
        <v>200.3172679600265</v>
      </c>
      <c r="O57" s="9">
        <f t="shared" si="40"/>
        <v>220.78811352685739</v>
      </c>
      <c r="P57" s="9">
        <f t="shared" si="41"/>
        <v>275.97740371272312</v>
      </c>
      <c r="Q57" s="9"/>
    </row>
    <row r="58" spans="1:23">
      <c r="A58" s="54"/>
      <c r="B58" s="47"/>
      <c r="C58" s="3" t="s">
        <v>14</v>
      </c>
      <c r="D58">
        <v>0.4844141449432966</v>
      </c>
      <c r="E58">
        <v>1.0627532117678193</v>
      </c>
      <c r="F58">
        <v>2.8430161770824953</v>
      </c>
      <c r="G58">
        <v>5.4377298349431422</v>
      </c>
      <c r="K58" s="47"/>
      <c r="L58" s="47"/>
      <c r="M58" s="3" t="s">
        <v>14</v>
      </c>
      <c r="N58" s="9">
        <f>(D58*R$5)/10</f>
        <v>202.16901526585937</v>
      </c>
      <c r="O58" s="9">
        <f t="shared" ref="O58:O60" si="44">(E58*S$5)/10</f>
        <v>221.7686792763653</v>
      </c>
      <c r="P58" s="9">
        <f t="shared" ref="P58:P60" si="45">(F58*T$5)/10</f>
        <v>296.63139841475737</v>
      </c>
      <c r="Q58" s="9">
        <f t="shared" ref="Q58:Q60" si="46">(G58*U$5)/10</f>
        <v>283.67784505470087</v>
      </c>
    </row>
    <row r="59" spans="1:23">
      <c r="A59" s="54"/>
      <c r="B59" s="47"/>
      <c r="C59" s="3" t="s">
        <v>15</v>
      </c>
      <c r="D59">
        <v>0.58307686832326433</v>
      </c>
      <c r="E59">
        <v>0.85131289792452269</v>
      </c>
      <c r="F59">
        <v>3.4745645043049342</v>
      </c>
      <c r="G59">
        <v>6.071778462186753</v>
      </c>
      <c r="K59" s="47"/>
      <c r="L59" s="47"/>
      <c r="M59" s="3" t="s">
        <v>15</v>
      </c>
      <c r="N59" s="9">
        <f t="shared" ref="N59:N60" si="47">(D59*R$5)/10</f>
        <v>243.34565273071047</v>
      </c>
      <c r="O59" s="9">
        <f t="shared" si="44"/>
        <v>177.64663981547457</v>
      </c>
      <c r="P59" s="9">
        <f t="shared" si="45"/>
        <v>362.52517171812923</v>
      </c>
      <c r="Q59" s="9">
        <f t="shared" si="46"/>
        <v>316.75516844074571</v>
      </c>
    </row>
    <row r="60" spans="1:23">
      <c r="A60" s="54"/>
      <c r="B60" s="47"/>
      <c r="C60" s="3" t="s">
        <v>16</v>
      </c>
      <c r="D60">
        <v>0.54922751560880001</v>
      </c>
      <c r="E60">
        <v>1.2065045111158166</v>
      </c>
      <c r="F60">
        <v>2.9147975457662292</v>
      </c>
      <c r="G60">
        <v>5.5980382681575316</v>
      </c>
      <c r="K60" s="47"/>
      <c r="L60" s="47"/>
      <c r="M60" s="3" t="s">
        <v>16</v>
      </c>
      <c r="N60" s="9">
        <f t="shared" si="47"/>
        <v>229.21871119296688</v>
      </c>
      <c r="O60" s="9">
        <f t="shared" si="44"/>
        <v>251.76579944280289</v>
      </c>
      <c r="P60" s="9">
        <f t="shared" si="45"/>
        <v>304.12084147330222</v>
      </c>
      <c r="Q60" s="9">
        <f t="shared" si="46"/>
        <v>292.04088482657818</v>
      </c>
      <c r="R60" s="3">
        <f>AVERAGE(N55:Q60)</f>
        <v>267.69324552803175</v>
      </c>
      <c r="S60" s="3">
        <f>_xlfn.STDEV.S(N55:Q60)</f>
        <v>55.498795005643174</v>
      </c>
      <c r="U60" s="26">
        <f>(R60/($G$7/10))*1000</f>
        <v>7.1536536577286478</v>
      </c>
      <c r="V60" s="26">
        <f>(S60/($G$7/10))*1000</f>
        <v>1.4831123478985109</v>
      </c>
    </row>
    <row r="61" spans="1:23">
      <c r="A61" s="54"/>
      <c r="B61" s="47"/>
      <c r="C61" s="1" t="s">
        <v>2</v>
      </c>
      <c r="K61" s="47"/>
      <c r="L61" s="47"/>
      <c r="M61" s="1" t="s">
        <v>2</v>
      </c>
      <c r="N61" s="9"/>
      <c r="O61" s="9"/>
      <c r="P61" s="9"/>
      <c r="Q61" s="9"/>
    </row>
    <row r="62" spans="1:23">
      <c r="A62" s="54"/>
      <c r="B62" s="47"/>
      <c r="C62" s="1" t="s">
        <v>3</v>
      </c>
      <c r="K62" s="47"/>
      <c r="L62" s="47"/>
      <c r="M62" s="1" t="s">
        <v>3</v>
      </c>
      <c r="N62" s="9"/>
      <c r="O62" s="9"/>
      <c r="P62" s="9"/>
      <c r="Q62" s="9"/>
    </row>
    <row r="63" spans="1:23">
      <c r="A63" s="54"/>
      <c r="B63" s="47"/>
      <c r="C63" s="2" t="s">
        <v>4</v>
      </c>
      <c r="K63" s="47"/>
      <c r="L63" s="47"/>
      <c r="M63" s="2" t="s">
        <v>4</v>
      </c>
      <c r="N63" s="9"/>
      <c r="O63" s="9"/>
      <c r="P63" s="9"/>
      <c r="Q63" s="9"/>
    </row>
    <row r="64" spans="1:23">
      <c r="A64" s="54"/>
      <c r="B64" s="47"/>
      <c r="C64" s="3" t="s">
        <v>14</v>
      </c>
      <c r="K64" s="47"/>
      <c r="L64" s="47"/>
      <c r="M64" s="3" t="s">
        <v>14</v>
      </c>
      <c r="N64" s="9"/>
      <c r="O64" s="9"/>
      <c r="P64" s="9"/>
      <c r="Q64" s="9"/>
    </row>
    <row r="65" spans="1:25">
      <c r="A65" s="54"/>
      <c r="B65" s="47"/>
      <c r="C65" s="3" t="s">
        <v>15</v>
      </c>
      <c r="K65" s="47"/>
      <c r="L65" s="47"/>
      <c r="M65" s="3" t="s">
        <v>15</v>
      </c>
      <c r="N65" s="9"/>
      <c r="O65" s="9"/>
      <c r="P65" s="9"/>
      <c r="Q65" s="9"/>
    </row>
    <row r="66" spans="1:25" ht="14.65" thickBot="1">
      <c r="A66" s="54"/>
      <c r="B66" s="47"/>
      <c r="C66" s="3" t="s">
        <v>16</v>
      </c>
      <c r="K66" s="48"/>
      <c r="L66" s="47"/>
      <c r="M66" s="10" t="s">
        <v>16</v>
      </c>
      <c r="N66" s="11"/>
      <c r="O66" s="11"/>
      <c r="P66" s="11"/>
      <c r="Q66" s="11"/>
      <c r="R66" s="3" t="e">
        <f>AVERAGE(N61:Q66)</f>
        <v>#DIV/0!</v>
      </c>
      <c r="S66" s="3" t="e">
        <f>_xlfn.STDEV.S(N61:Q66)</f>
        <v>#DIV/0!</v>
      </c>
      <c r="T66" s="20">
        <f>MEDIAN(N49:Q60)</f>
        <v>316.75516844074571</v>
      </c>
      <c r="U66" s="26" t="e">
        <f>(R66/($G$7/10))*1000</f>
        <v>#DIV/0!</v>
      </c>
      <c r="V66" s="26" t="e">
        <f>(S66/($G$7/10))*1000</f>
        <v>#DIV/0!</v>
      </c>
      <c r="W66" s="26">
        <f>(T66/($G$7/10))*1000</f>
        <v>8.4647513793294884</v>
      </c>
      <c r="X66" s="29">
        <f>(W66*10^-18)*(6.02214*10^23)</f>
        <v>5097591.7871515285</v>
      </c>
      <c r="Y66" s="30">
        <f>T66*K12/10000000</f>
        <v>1.2090098154595761</v>
      </c>
    </row>
    <row r="67" spans="1:25">
      <c r="A67" s="54" t="s">
        <v>11</v>
      </c>
      <c r="B67" s="47" t="s">
        <v>34</v>
      </c>
      <c r="C67" s="1" t="s">
        <v>2</v>
      </c>
      <c r="D67">
        <v>1.8127246939999999</v>
      </c>
      <c r="E67">
        <v>4.7324477509999996</v>
      </c>
      <c r="F67">
        <v>10.2080477</v>
      </c>
      <c r="K67" s="46" t="s">
        <v>11</v>
      </c>
      <c r="L67" s="47" t="s">
        <v>34</v>
      </c>
      <c r="M67" s="12" t="s">
        <v>2</v>
      </c>
      <c r="N67" s="9">
        <f>(D67*J$5)/10</f>
        <v>378.26802763674914</v>
      </c>
      <c r="O67" s="9">
        <f t="shared" ref="O67:O69" si="48">(E67*K$5)/10</f>
        <v>493.768767698141</v>
      </c>
      <c r="P67" s="9">
        <f t="shared" ref="P67:P69" si="49">(F67*L$5)/10</f>
        <v>532.53785341504999</v>
      </c>
      <c r="Q67" s="9"/>
    </row>
    <row r="68" spans="1:25">
      <c r="A68" s="54"/>
      <c r="B68" s="47"/>
      <c r="C68" s="1" t="s">
        <v>3</v>
      </c>
      <c r="D68">
        <v>2.3502296880000002</v>
      </c>
      <c r="E68">
        <v>5.4842518230000001</v>
      </c>
      <c r="F68">
        <v>10.782889239999999</v>
      </c>
      <c r="G68">
        <v>21.238885830000001</v>
      </c>
      <c r="K68" s="47"/>
      <c r="L68" s="47"/>
      <c r="M68" s="1" t="s">
        <v>3</v>
      </c>
      <c r="N68" s="9">
        <f t="shared" ref="N68:N69" si="50">(D68*J$5)/10</f>
        <v>490.43120089646243</v>
      </c>
      <c r="O68" s="9">
        <f t="shared" si="48"/>
        <v>572.20964855170007</v>
      </c>
      <c r="P68" s="9">
        <f t="shared" si="49"/>
        <v>562.52643583178394</v>
      </c>
      <c r="Q68" s="9">
        <f t="shared" ref="Q68:Q69" si="51">(G68*M$5)/10</f>
        <v>553.99969716224609</v>
      </c>
    </row>
    <row r="69" spans="1:25">
      <c r="A69" s="54"/>
      <c r="B69" s="47"/>
      <c r="C69" s="2" t="s">
        <v>4</v>
      </c>
      <c r="D69">
        <v>1.8559221640000001</v>
      </c>
      <c r="E69">
        <v>4.741992862</v>
      </c>
      <c r="F69">
        <v>10.13663337</v>
      </c>
      <c r="G69">
        <v>20.003153520000001</v>
      </c>
      <c r="K69" s="47"/>
      <c r="L69" s="47"/>
      <c r="M69" s="2" t="s">
        <v>4</v>
      </c>
      <c r="N69" s="9">
        <f t="shared" si="50"/>
        <v>387.28220493012566</v>
      </c>
      <c r="O69" s="9">
        <f t="shared" si="48"/>
        <v>494.76467466721761</v>
      </c>
      <c r="P69" s="9">
        <f t="shared" si="49"/>
        <v>528.81227971879139</v>
      </c>
      <c r="Q69" s="9">
        <f t="shared" si="51"/>
        <v>521.76658799666961</v>
      </c>
    </row>
    <row r="70" spans="1:25">
      <c r="A70" s="54"/>
      <c r="B70" s="47"/>
      <c r="C70" s="3" t="s">
        <v>14</v>
      </c>
      <c r="D70">
        <v>1.3695431386748007</v>
      </c>
      <c r="E70">
        <v>2.0264678288647797</v>
      </c>
      <c r="F70">
        <v>3.3504284913875897</v>
      </c>
      <c r="G70">
        <v>5.228660540692295</v>
      </c>
      <c r="K70" s="47"/>
      <c r="L70" s="47"/>
      <c r="M70" s="3" t="s">
        <v>14</v>
      </c>
      <c r="N70" s="9">
        <f>(D70*R$5)/10</f>
        <v>571.57535674852966</v>
      </c>
      <c r="O70" s="9">
        <f t="shared" ref="O70:O72" si="52">(E70*S$5)/10</f>
        <v>422.87060535514809</v>
      </c>
      <c r="P70" s="9">
        <f t="shared" ref="P70:P72" si="53">(F70*T$5)/10</f>
        <v>349.57320915030039</v>
      </c>
      <c r="Q70" s="9">
        <f t="shared" ref="Q70:Q72" si="54">(G70*U$5)/10</f>
        <v>272.77102756644149</v>
      </c>
      <c r="R70" s="3"/>
      <c r="S70" s="3"/>
    </row>
    <row r="71" spans="1:25">
      <c r="A71" s="54"/>
      <c r="B71" s="47"/>
      <c r="C71" s="3" t="s">
        <v>15</v>
      </c>
      <c r="D71">
        <v>1.1670519491859477</v>
      </c>
      <c r="E71">
        <v>2.1526640864162379</v>
      </c>
      <c r="F71">
        <v>3.8888355647999338</v>
      </c>
      <c r="G71">
        <v>4.9805134728277389</v>
      </c>
      <c r="K71" s="47"/>
      <c r="L71" s="47"/>
      <c r="M71" s="3" t="s">
        <v>15</v>
      </c>
      <c r="N71" s="9">
        <f t="shared" ref="N71:N72" si="55">(D71*R$5)/10</f>
        <v>487.06617218752581</v>
      </c>
      <c r="O71" s="9">
        <f t="shared" si="52"/>
        <v>449.20444942817932</v>
      </c>
      <c r="P71" s="9">
        <f t="shared" si="53"/>
        <v>405.74891591908619</v>
      </c>
      <c r="Q71" s="9">
        <f t="shared" si="54"/>
        <v>259.82558386011658</v>
      </c>
    </row>
    <row r="72" spans="1:25">
      <c r="A72" s="54"/>
      <c r="B72" s="47"/>
      <c r="C72" s="3" t="s">
        <v>16</v>
      </c>
      <c r="D72">
        <v>1.0865898327720045</v>
      </c>
      <c r="E72">
        <v>2.1094732301097308</v>
      </c>
      <c r="F72">
        <v>3.6101921766286575</v>
      </c>
      <c r="G72">
        <v>8.3182549493984528</v>
      </c>
      <c r="K72" s="47"/>
      <c r="L72" s="47"/>
      <c r="M72" s="3" t="s">
        <v>16</v>
      </c>
      <c r="N72" s="9">
        <f t="shared" si="55"/>
        <v>453.48551189628267</v>
      </c>
      <c r="O72" s="9">
        <f t="shared" si="52"/>
        <v>440.19165223890866</v>
      </c>
      <c r="P72" s="9">
        <f t="shared" si="53"/>
        <v>376.67613801562322</v>
      </c>
      <c r="Q72" s="9">
        <f t="shared" si="54"/>
        <v>433.95032675168312</v>
      </c>
      <c r="R72" s="3">
        <f>AVERAGE(N67:Q72)</f>
        <v>453.88288380968532</v>
      </c>
      <c r="S72" s="3">
        <f>_xlfn.STDEV.S(N67:Q72)</f>
        <v>88.709869076431175</v>
      </c>
      <c r="U72" s="26">
        <f>(R72/($G$8/10))*1000</f>
        <v>13.945536547476184</v>
      </c>
      <c r="V72" s="26">
        <f>(S72/($G$8/10))*1000</f>
        <v>2.725607784421149</v>
      </c>
    </row>
    <row r="73" spans="1:25">
      <c r="A73" s="54"/>
      <c r="B73" s="47" t="s">
        <v>35</v>
      </c>
      <c r="C73" s="1" t="s">
        <v>2</v>
      </c>
      <c r="D73">
        <v>1.0030930810000001</v>
      </c>
      <c r="E73">
        <v>2.2847806679999998</v>
      </c>
      <c r="F73">
        <v>4.7288387490000003</v>
      </c>
      <c r="K73" s="47"/>
      <c r="L73" s="47" t="s">
        <v>35</v>
      </c>
      <c r="M73" s="1" t="s">
        <v>2</v>
      </c>
      <c r="N73" s="9">
        <f>(D73*J$5)/10</f>
        <v>209.31917711600386</v>
      </c>
      <c r="O73" s="9">
        <f t="shared" ref="O73:O75" si="56">(E73*K$5)/10</f>
        <v>238.38685480690378</v>
      </c>
      <c r="P73" s="9">
        <f t="shared" ref="P73:P75" si="57">(F73*L$5)/10</f>
        <v>246.69610786971253</v>
      </c>
      <c r="Q73" s="9"/>
      <c r="W73" s="25"/>
    </row>
    <row r="74" spans="1:25">
      <c r="A74" s="54"/>
      <c r="B74" s="47"/>
      <c r="C74" s="1" t="s">
        <v>3</v>
      </c>
      <c r="D74">
        <v>1.0282306800000001</v>
      </c>
      <c r="E74">
        <v>2.6794009929999998</v>
      </c>
      <c r="F74">
        <v>4.910870794</v>
      </c>
      <c r="G74">
        <v>11.116064659999999</v>
      </c>
      <c r="K74" s="47"/>
      <c r="L74" s="47"/>
      <c r="M74" s="1" t="s">
        <v>3</v>
      </c>
      <c r="N74" s="9">
        <f t="shared" ref="N74:N75" si="58">(D74*J$5)/10</f>
        <v>214.5647337218839</v>
      </c>
      <c r="O74" s="9">
        <f t="shared" si="56"/>
        <v>279.5603028481878</v>
      </c>
      <c r="P74" s="9">
        <f t="shared" si="57"/>
        <v>256.19243442949653</v>
      </c>
      <c r="Q74" s="9">
        <f t="shared" ref="Q74:Q75" si="59">(G74*M$5)/10</f>
        <v>289.95383771861185</v>
      </c>
      <c r="U74" s="27"/>
      <c r="V74" s="27"/>
      <c r="W74" s="25"/>
    </row>
    <row r="75" spans="1:25">
      <c r="A75" s="54"/>
      <c r="B75" s="47"/>
      <c r="C75" s="2" t="s">
        <v>4</v>
      </c>
      <c r="D75">
        <v>0.80743236799999996</v>
      </c>
      <c r="E75">
        <v>2.1651992689999999</v>
      </c>
      <c r="F75">
        <v>4.2391177569999998</v>
      </c>
      <c r="G75">
        <v>9.4834235630000006</v>
      </c>
      <c r="K75" s="47"/>
      <c r="L75" s="47"/>
      <c r="M75" s="2" t="s">
        <v>4</v>
      </c>
      <c r="N75" s="9">
        <f t="shared" si="58"/>
        <v>168.4899258582229</v>
      </c>
      <c r="O75" s="9">
        <f t="shared" si="56"/>
        <v>225.91010638186876</v>
      </c>
      <c r="P75" s="9">
        <f t="shared" si="57"/>
        <v>221.14813106588457</v>
      </c>
      <c r="Q75" s="9">
        <f t="shared" si="59"/>
        <v>247.36767380435171</v>
      </c>
    </row>
    <row r="76" spans="1:25">
      <c r="A76" s="54"/>
      <c r="B76" s="47"/>
      <c r="C76" s="3" t="s">
        <v>14</v>
      </c>
      <c r="D76">
        <v>0.66072208961687851</v>
      </c>
      <c r="E76">
        <v>1.2613103211490753</v>
      </c>
      <c r="F76">
        <v>3.2622914549472797</v>
      </c>
      <c r="G76">
        <v>6.6959825039176435</v>
      </c>
      <c r="K76" s="47"/>
      <c r="L76" s="47"/>
      <c r="M76" s="3" t="s">
        <v>14</v>
      </c>
      <c r="N76" s="9">
        <f>(D76*R$5)/10</f>
        <v>275.75068898510636</v>
      </c>
      <c r="O76" s="9">
        <f t="shared" ref="O76:O78" si="60">(E76*S$5)/10</f>
        <v>263.20233237741473</v>
      </c>
      <c r="P76" s="9">
        <f t="shared" ref="P76:P78" si="61">(F76*T$5)/10</f>
        <v>340.37726697375928</v>
      </c>
      <c r="Q76" s="9">
        <f t="shared" ref="Q76:Q78" si="62">(G76*U$5)/10</f>
        <v>349.31891522617332</v>
      </c>
    </row>
    <row r="77" spans="1:25">
      <c r="A77" s="54"/>
      <c r="B77" s="47"/>
      <c r="C77" s="3" t="s">
        <v>15</v>
      </c>
      <c r="D77">
        <v>0.70979336525395587</v>
      </c>
      <c r="E77">
        <v>1.3862509382205968</v>
      </c>
      <c r="F77">
        <v>3.4019838165995195</v>
      </c>
      <c r="G77">
        <v>6.2596502875196016</v>
      </c>
      <c r="K77" s="47"/>
      <c r="L77" s="47"/>
      <c r="M77" s="3" t="s">
        <v>15</v>
      </c>
      <c r="N77" s="9">
        <f t="shared" ref="N77:N78" si="63">(D77*R$5)/10</f>
        <v>296.23046146274271</v>
      </c>
      <c r="O77" s="9">
        <f t="shared" si="60"/>
        <v>289.27415726499623</v>
      </c>
      <c r="P77" s="9">
        <f t="shared" si="61"/>
        <v>354.95233021778444</v>
      </c>
      <c r="Q77" s="9">
        <f t="shared" si="62"/>
        <v>326.55614719008315</v>
      </c>
    </row>
    <row r="78" spans="1:25">
      <c r="A78" s="54"/>
      <c r="B78" s="47"/>
      <c r="C78" s="3" t="s">
        <v>16</v>
      </c>
      <c r="D78">
        <v>0.56754954837518268</v>
      </c>
      <c r="E78">
        <v>1.4247579590001791</v>
      </c>
      <c r="F78">
        <v>3.1748002778582411</v>
      </c>
      <c r="G78">
        <v>2.8304278405035821</v>
      </c>
      <c r="K78" s="47"/>
      <c r="L78" s="47"/>
      <c r="M78" s="3" t="s">
        <v>16</v>
      </c>
      <c r="N78" s="9">
        <f t="shared" si="63"/>
        <v>236.86536511650579</v>
      </c>
      <c r="O78" s="9">
        <f t="shared" si="60"/>
        <v>297.30956101310665</v>
      </c>
      <c r="P78" s="9">
        <f t="shared" si="61"/>
        <v>331.24871173792269</v>
      </c>
      <c r="Q78" s="9">
        <f t="shared" si="62"/>
        <v>147.65898541284963</v>
      </c>
      <c r="R78" s="3">
        <f>AVERAGE(N73:Q78)</f>
        <v>265.49279167824227</v>
      </c>
      <c r="S78" s="3">
        <f>_xlfn.STDEV.S(N73:Q78)</f>
        <v>55.193376970080422</v>
      </c>
      <c r="U78" s="26">
        <f>(R78/($G$8/10))*1000</f>
        <v>8.1572572165837691</v>
      </c>
      <c r="V78" s="26">
        <f>(S78/($G$8/10))*1000</f>
        <v>1.6958146763640138</v>
      </c>
    </row>
    <row r="79" spans="1:25">
      <c r="A79" s="54"/>
      <c r="B79" s="47"/>
      <c r="C79" s="1" t="s">
        <v>2</v>
      </c>
      <c r="K79" s="47"/>
      <c r="L79" s="47"/>
      <c r="M79" s="1" t="s">
        <v>2</v>
      </c>
      <c r="N79" s="9"/>
      <c r="O79" s="9"/>
      <c r="P79" s="9"/>
      <c r="Q79" s="9"/>
    </row>
    <row r="80" spans="1:25">
      <c r="A80" s="54"/>
      <c r="B80" s="47"/>
      <c r="C80" s="1" t="s">
        <v>3</v>
      </c>
      <c r="K80" s="47"/>
      <c r="L80" s="47"/>
      <c r="M80" s="1" t="s">
        <v>3</v>
      </c>
      <c r="N80" s="9"/>
      <c r="O80" s="9"/>
      <c r="P80" s="9"/>
      <c r="Q80" s="9"/>
    </row>
    <row r="81" spans="1:25">
      <c r="A81" s="54"/>
      <c r="B81" s="47"/>
      <c r="C81" s="2" t="s">
        <v>4</v>
      </c>
      <c r="K81" s="47"/>
      <c r="L81" s="47"/>
      <c r="M81" s="2" t="s">
        <v>4</v>
      </c>
      <c r="N81" s="9"/>
      <c r="O81" s="9"/>
      <c r="P81" s="9"/>
      <c r="Q81" s="9"/>
    </row>
    <row r="82" spans="1:25">
      <c r="A82" s="54"/>
      <c r="B82" s="47"/>
      <c r="C82" s="3" t="s">
        <v>14</v>
      </c>
      <c r="K82" s="47"/>
      <c r="L82" s="47"/>
      <c r="M82" s="3" t="s">
        <v>14</v>
      </c>
      <c r="N82" s="9"/>
      <c r="O82" s="9"/>
      <c r="P82" s="9"/>
      <c r="Q82" s="9"/>
    </row>
    <row r="83" spans="1:25">
      <c r="A83" s="54"/>
      <c r="B83" s="47"/>
      <c r="C83" s="3" t="s">
        <v>15</v>
      </c>
      <c r="K83" s="47"/>
      <c r="L83" s="47"/>
      <c r="M83" s="3" t="s">
        <v>15</v>
      </c>
      <c r="N83" s="9"/>
      <c r="O83" s="9"/>
      <c r="P83" s="9"/>
      <c r="Q83" s="9"/>
    </row>
    <row r="84" spans="1:25" ht="14.65" thickBot="1">
      <c r="A84" s="54"/>
      <c r="B84" s="47"/>
      <c r="C84" s="3" t="s">
        <v>16</v>
      </c>
      <c r="K84" s="48"/>
      <c r="L84" s="47"/>
      <c r="M84" s="10" t="s">
        <v>16</v>
      </c>
      <c r="N84" s="11"/>
      <c r="O84" s="11"/>
      <c r="P84" s="11"/>
      <c r="Q84" s="11"/>
      <c r="R84" s="3" t="e">
        <f>AVERAGE(N79:Q84)</f>
        <v>#DIV/0!</v>
      </c>
      <c r="S84" s="3" t="e">
        <f>_xlfn.STDEV.S(N79:Q84)</f>
        <v>#DIV/0!</v>
      </c>
      <c r="T84" s="20">
        <f>MEDIAN(N67:Q78)</f>
        <v>344.84809109996627</v>
      </c>
      <c r="U84" s="26" t="e">
        <f>(R84/($G$8/10))*1000</f>
        <v>#DIV/0!</v>
      </c>
      <c r="V84" s="26" t="e">
        <f>(S84/($G$8/10))*1000</f>
        <v>#DIV/0!</v>
      </c>
      <c r="W84" s="26">
        <f>(T84/($G$8/10))*1000</f>
        <v>10.595446158702131</v>
      </c>
      <c r="X84" s="29">
        <f>(W84*10^-18)*(6.02214*10^23)</f>
        <v>6380726.0130166449</v>
      </c>
      <c r="Y84" s="30">
        <f>T84*K12/10000000</f>
        <v>1.3162365401477261</v>
      </c>
    </row>
    <row r="85" spans="1:25">
      <c r="A85" s="54" t="s">
        <v>12</v>
      </c>
      <c r="B85" s="47" t="s">
        <v>34</v>
      </c>
      <c r="C85" s="1" t="s">
        <v>2</v>
      </c>
      <c r="D85">
        <v>2.1321169599999998</v>
      </c>
      <c r="E85">
        <v>4.2747824139999997</v>
      </c>
      <c r="F85">
        <v>13.29291755</v>
      </c>
      <c r="G85">
        <v>21.206617699999999</v>
      </c>
      <c r="K85" s="46" t="s">
        <v>12</v>
      </c>
      <c r="L85" s="47" t="s">
        <v>34</v>
      </c>
      <c r="M85" s="12" t="s">
        <v>2</v>
      </c>
      <c r="N85" s="9">
        <f>(D85*J$5)/10</f>
        <v>444.91680386964572</v>
      </c>
      <c r="O85" s="9">
        <f t="shared" ref="O85:O87" si="64">(E85*K$5)/10</f>
        <v>446.01740067652025</v>
      </c>
      <c r="P85" s="9">
        <f t="shared" ref="P85:P87" si="65">(F85*L$5)/10</f>
        <v>693.47067977555059</v>
      </c>
      <c r="Q85" s="9">
        <f>(G85*M$5)/10</f>
        <v>553.1580082718267</v>
      </c>
    </row>
    <row r="86" spans="1:25">
      <c r="A86" s="54"/>
      <c r="B86" s="47"/>
      <c r="C86" s="1" t="s">
        <v>3</v>
      </c>
      <c r="D86">
        <v>2.0087473340000002</v>
      </c>
      <c r="E86">
        <v>4.9993259270000001</v>
      </c>
      <c r="F86">
        <v>10.372470119999999</v>
      </c>
      <c r="G86">
        <v>19.892413680000001</v>
      </c>
      <c r="K86" s="47"/>
      <c r="L86" s="47"/>
      <c r="M86" s="1" t="s">
        <v>3</v>
      </c>
      <c r="N86" s="9">
        <f t="shared" ref="N86:N87" si="66">(D86*J$5)/10</f>
        <v>419.17280355246169</v>
      </c>
      <c r="O86" s="9">
        <f t="shared" si="64"/>
        <v>521.61400023371459</v>
      </c>
      <c r="P86" s="9">
        <f t="shared" si="65"/>
        <v>541.11551343128474</v>
      </c>
      <c r="Q86" s="9">
        <f t="shared" ref="Q86:Q87" si="67">(G86*M$5)/10</f>
        <v>518.87802602996146</v>
      </c>
    </row>
    <row r="87" spans="1:25">
      <c r="A87" s="54"/>
      <c r="B87" s="47"/>
      <c r="C87" s="2" t="s">
        <v>4</v>
      </c>
      <c r="D87">
        <v>1.8132726800000001</v>
      </c>
      <c r="E87">
        <v>3.918905884</v>
      </c>
      <c r="F87">
        <v>10.343295319999999</v>
      </c>
      <c r="G87">
        <v>19.255046069999999</v>
      </c>
      <c r="K87" s="47"/>
      <c r="L87" s="47"/>
      <c r="M87" s="2" t="s">
        <v>4</v>
      </c>
      <c r="N87" s="9">
        <f t="shared" si="66"/>
        <v>378.38237792064979</v>
      </c>
      <c r="O87" s="9">
        <f t="shared" si="64"/>
        <v>408.886358789442</v>
      </c>
      <c r="P87" s="9">
        <f t="shared" si="65"/>
        <v>539.59350982957619</v>
      </c>
      <c r="Q87" s="9">
        <f t="shared" si="67"/>
        <v>502.25279127201247</v>
      </c>
    </row>
    <row r="88" spans="1:25">
      <c r="A88" s="54"/>
      <c r="B88" s="47"/>
      <c r="C88" s="3" t="s">
        <v>14</v>
      </c>
      <c r="D88">
        <v>1.0947834698670122</v>
      </c>
      <c r="E88">
        <v>1.9194903839620918</v>
      </c>
      <c r="F88">
        <v>3.5430732337413064</v>
      </c>
      <c r="G88">
        <v>4.9081768218772268</v>
      </c>
      <c r="K88" s="47"/>
      <c r="L88" s="47"/>
      <c r="M88" s="3" t="s">
        <v>14</v>
      </c>
      <c r="N88" s="9">
        <f>(D88*R$5)/10</f>
        <v>456.90510556470764</v>
      </c>
      <c r="O88" s="9">
        <f t="shared" ref="O88:O90" si="68">(E88*S$5)/10</f>
        <v>400.54722264904876</v>
      </c>
      <c r="P88" s="9">
        <f t="shared" ref="P88:P90" si="69">(F88*T$5)/10</f>
        <v>369.67315785346796</v>
      </c>
      <c r="Q88" s="9">
        <f t="shared" ref="Q88:Q90" si="70">(G88*U$5)/10</f>
        <v>256.05189412506377</v>
      </c>
      <c r="R88" s="3"/>
      <c r="S88" s="3"/>
    </row>
    <row r="89" spans="1:25">
      <c r="A89" s="54"/>
      <c r="B89" s="47"/>
      <c r="C89" s="3" t="s">
        <v>15</v>
      </c>
      <c r="D89">
        <v>1.1283873614859208</v>
      </c>
      <c r="E89">
        <v>1.9503472796901458</v>
      </c>
      <c r="F89">
        <v>3.2270438621490922</v>
      </c>
      <c r="G89">
        <v>5.2166016642584312</v>
      </c>
      <c r="K89" s="47"/>
      <c r="L89" s="47"/>
      <c r="M89" s="3" t="s">
        <v>15</v>
      </c>
      <c r="N89" s="9">
        <f t="shared" ref="N89:N90" si="71">(D89*R$5)/10</f>
        <v>470.92960453653393</v>
      </c>
      <c r="O89" s="9">
        <f t="shared" si="68"/>
        <v>406.98624624964179</v>
      </c>
      <c r="P89" s="9">
        <f t="shared" si="69"/>
        <v>336.69964360082099</v>
      </c>
      <c r="Q89" s="9">
        <f t="shared" si="70"/>
        <v>272.14193487806313</v>
      </c>
    </row>
    <row r="90" spans="1:25">
      <c r="A90" s="54"/>
      <c r="B90" s="47"/>
      <c r="C90" s="3" t="s">
        <v>16</v>
      </c>
      <c r="D90">
        <v>1.0113306207557125</v>
      </c>
      <c r="E90">
        <v>1.7084516888897516</v>
      </c>
      <c r="F90">
        <v>3.3814152551780352</v>
      </c>
      <c r="G90">
        <v>4.942407192451526</v>
      </c>
      <c r="K90" s="47"/>
      <c r="L90" s="47"/>
      <c r="M90" s="3" t="s">
        <v>16</v>
      </c>
      <c r="N90" s="9">
        <f t="shared" si="71"/>
        <v>422.07627056457204</v>
      </c>
      <c r="O90" s="9">
        <f t="shared" si="68"/>
        <v>356.50899047607908</v>
      </c>
      <c r="P90" s="9">
        <f t="shared" si="69"/>
        <v>352.80627097724368</v>
      </c>
      <c r="Q90" s="9">
        <f t="shared" si="70"/>
        <v>257.83763892200852</v>
      </c>
      <c r="R90" s="3">
        <f>AVERAGE(N85:Q90)</f>
        <v>430.2759272520791</v>
      </c>
      <c r="S90" s="3">
        <f>_xlfn.STDEV.S(N85:Q90)</f>
        <v>103.53316927836919</v>
      </c>
      <c r="U90" s="26">
        <f>(R90/($G$9/10))*1000</f>
        <v>12.078669897682564</v>
      </c>
      <c r="V90" s="26">
        <f>(S90/($G$9/10))*1000</f>
        <v>2.9063744819767128</v>
      </c>
    </row>
    <row r="91" spans="1:25">
      <c r="A91" s="54"/>
      <c r="B91" s="47" t="s">
        <v>35</v>
      </c>
      <c r="C91" s="1" t="s">
        <v>2</v>
      </c>
      <c r="D91">
        <v>1.2373720420000001</v>
      </c>
      <c r="E91">
        <v>2.6974358089999999</v>
      </c>
      <c r="F91">
        <v>6.9215163970000004</v>
      </c>
      <c r="G91">
        <v>12.907607130000001</v>
      </c>
      <c r="K91" s="47"/>
      <c r="L91" s="47" t="s">
        <v>35</v>
      </c>
      <c r="M91" s="1" t="s">
        <v>2</v>
      </c>
      <c r="N91" s="9">
        <f>(D91*J$5)/10</f>
        <v>258.20704232111973</v>
      </c>
      <c r="O91" s="9">
        <f t="shared" ref="O91:O93" si="72">(E91*K$5)/10</f>
        <v>281.44199903175388</v>
      </c>
      <c r="P91" s="9">
        <f t="shared" ref="P91:P93" si="73">(F91*L$5)/10</f>
        <v>361.08466503692489</v>
      </c>
      <c r="Q91" s="9">
        <f>(G91*M$5)/10</f>
        <v>336.68481945548683</v>
      </c>
      <c r="W91" s="25"/>
    </row>
    <row r="92" spans="1:25">
      <c r="A92" s="54"/>
      <c r="B92" s="47"/>
      <c r="C92" s="1" t="s">
        <v>3</v>
      </c>
      <c r="D92">
        <v>1.1649862600000001</v>
      </c>
      <c r="E92">
        <v>2.6280425269999999</v>
      </c>
      <c r="F92">
        <v>5.9100185740000004</v>
      </c>
      <c r="G92">
        <v>11.417801880000001</v>
      </c>
      <c r="K92" s="47"/>
      <c r="L92" s="47"/>
      <c r="M92" s="1" t="s">
        <v>3</v>
      </c>
      <c r="N92" s="9">
        <f t="shared" ref="N92:N93" si="74">(D92*J$5)/10</f>
        <v>243.10203102143709</v>
      </c>
      <c r="O92" s="9">
        <f t="shared" si="72"/>
        <v>274.20172145395514</v>
      </c>
      <c r="P92" s="9">
        <f t="shared" si="73"/>
        <v>308.3164085372598</v>
      </c>
      <c r="Q92" s="9">
        <f t="shared" ref="Q92:Q93" si="75">(G92*M$5)/10</f>
        <v>297.82441670474969</v>
      </c>
      <c r="U92" s="27"/>
      <c r="V92" s="27"/>
      <c r="W92" s="25"/>
    </row>
    <row r="93" spans="1:25">
      <c r="A93" s="54"/>
      <c r="B93" s="47"/>
      <c r="C93" s="2" t="s">
        <v>4</v>
      </c>
      <c r="D93">
        <v>1.017338708</v>
      </c>
      <c r="E93">
        <v>1.8978007939999999</v>
      </c>
      <c r="F93">
        <v>5.352094557</v>
      </c>
      <c r="G93">
        <v>9.0184756119999996</v>
      </c>
      <c r="K93" s="47"/>
      <c r="L93" s="47"/>
      <c r="M93" s="2" t="s">
        <v>4</v>
      </c>
      <c r="N93" s="9">
        <f t="shared" si="74"/>
        <v>212.29186527189148</v>
      </c>
      <c r="O93" s="9">
        <f t="shared" si="72"/>
        <v>198.01058747915872</v>
      </c>
      <c r="P93" s="9">
        <f t="shared" si="73"/>
        <v>279.21038678719663</v>
      </c>
      <c r="Q93" s="9">
        <f t="shared" si="75"/>
        <v>235.23987076835755</v>
      </c>
    </row>
    <row r="94" spans="1:25">
      <c r="A94" s="54"/>
      <c r="B94" s="47"/>
      <c r="C94" s="3" t="s">
        <v>14</v>
      </c>
      <c r="D94">
        <v>0.51928346771719358</v>
      </c>
      <c r="E94">
        <v>1.1732624400833656</v>
      </c>
      <c r="F94">
        <v>2.8063244917617682</v>
      </c>
      <c r="G94">
        <v>5.7157318373281401</v>
      </c>
      <c r="K94" s="47"/>
      <c r="L94" s="47"/>
      <c r="M94" s="3" t="s">
        <v>14</v>
      </c>
      <c r="N94" s="9">
        <f>(D94*R$5)/10</f>
        <v>216.72163872199593</v>
      </c>
      <c r="O94" s="9">
        <f t="shared" ref="O94:O96" si="76">(E94*S$5)/10</f>
        <v>244.82905240911023</v>
      </c>
      <c r="P94" s="9">
        <f t="shared" ref="P94:P96" si="77">(F94*T$5)/10</f>
        <v>292.80310295354388</v>
      </c>
      <c r="Q94" s="9">
        <f t="shared" ref="Q94:Q96" si="78">(G94*U$5)/10</f>
        <v>298.18077391495615</v>
      </c>
    </row>
    <row r="95" spans="1:25">
      <c r="A95" s="54"/>
      <c r="B95" s="47"/>
      <c r="C95" s="3" t="s">
        <v>15</v>
      </c>
      <c r="D95">
        <v>0.54741928148394003</v>
      </c>
      <c r="E95">
        <v>1.2190205730159787</v>
      </c>
      <c r="F95">
        <v>2.8099049497913362</v>
      </c>
      <c r="G95">
        <v>5.5539859380381227</v>
      </c>
      <c r="K95" s="47"/>
      <c r="L95" s="47"/>
      <c r="M95" s="3" t="s">
        <v>15</v>
      </c>
      <c r="N95" s="9">
        <f t="shared" ref="N95:N96" si="79">(D95*R$5)/10</f>
        <v>228.46404926533916</v>
      </c>
      <c r="O95" s="9">
        <f t="shared" si="76"/>
        <v>254.37757279394904</v>
      </c>
      <c r="P95" s="9">
        <f t="shared" si="77"/>
        <v>293.17667672383664</v>
      </c>
      <c r="Q95" s="9">
        <f t="shared" si="78"/>
        <v>289.7427437902935</v>
      </c>
    </row>
    <row r="96" spans="1:25">
      <c r="A96" s="54"/>
      <c r="B96" s="47"/>
      <c r="C96" s="3" t="s">
        <v>16</v>
      </c>
      <c r="D96">
        <v>0.53561103111102437</v>
      </c>
      <c r="E96">
        <v>1.1431166331409948</v>
      </c>
      <c r="F96">
        <v>3.2574311440401118</v>
      </c>
      <c r="G96">
        <v>5.6153587724864327</v>
      </c>
      <c r="K96" s="47"/>
      <c r="L96" s="47"/>
      <c r="M96" s="3" t="s">
        <v>16</v>
      </c>
      <c r="N96" s="9">
        <f t="shared" si="79"/>
        <v>223.53590590944162</v>
      </c>
      <c r="O96" s="9">
        <f t="shared" si="76"/>
        <v>238.53841435946447</v>
      </c>
      <c r="P96" s="9">
        <f t="shared" si="77"/>
        <v>339.87015736504679</v>
      </c>
      <c r="Q96" s="9">
        <f t="shared" si="78"/>
        <v>292.94446839774224</v>
      </c>
      <c r="R96" s="3">
        <f>AVERAGE(N91:Q96)</f>
        <v>270.78334876975049</v>
      </c>
      <c r="S96" s="3">
        <f>_xlfn.STDEV.S(N91:Q96)</f>
        <v>42.746679763770409</v>
      </c>
      <c r="U96" s="26">
        <f>(R96/($G$9/10))*1000</f>
        <v>7.6014075536759185</v>
      </c>
      <c r="V96" s="26">
        <f>(S96/($G$9/10))*1000</f>
        <v>1.1999812245736905</v>
      </c>
    </row>
    <row r="97" spans="1:25">
      <c r="A97" s="54"/>
      <c r="B97" s="47"/>
      <c r="C97" s="1" t="s">
        <v>2</v>
      </c>
      <c r="K97" s="47"/>
      <c r="L97" s="47"/>
      <c r="M97" s="1" t="s">
        <v>2</v>
      </c>
      <c r="N97" s="9"/>
      <c r="O97" s="9"/>
      <c r="P97" s="9"/>
      <c r="Q97" s="9"/>
    </row>
    <row r="98" spans="1:25">
      <c r="A98" s="54"/>
      <c r="B98" s="47"/>
      <c r="C98" s="1" t="s">
        <v>3</v>
      </c>
      <c r="K98" s="47"/>
      <c r="L98" s="47"/>
      <c r="M98" s="1" t="s">
        <v>3</v>
      </c>
      <c r="N98" s="9"/>
      <c r="O98" s="9"/>
      <c r="P98" s="9"/>
      <c r="Q98" s="9"/>
    </row>
    <row r="99" spans="1:25">
      <c r="A99" s="54"/>
      <c r="B99" s="47"/>
      <c r="C99" s="2" t="s">
        <v>4</v>
      </c>
      <c r="K99" s="47"/>
      <c r="L99" s="47"/>
      <c r="M99" s="2" t="s">
        <v>4</v>
      </c>
      <c r="N99" s="9"/>
      <c r="O99" s="9"/>
      <c r="P99" s="9"/>
      <c r="Q99" s="9"/>
    </row>
    <row r="100" spans="1:25">
      <c r="A100" s="54"/>
      <c r="B100" s="47"/>
      <c r="C100" s="3" t="s">
        <v>14</v>
      </c>
      <c r="K100" s="47"/>
      <c r="L100" s="47"/>
      <c r="M100" s="3" t="s">
        <v>14</v>
      </c>
      <c r="N100" s="9"/>
      <c r="O100" s="9"/>
      <c r="P100" s="9"/>
      <c r="Q100" s="9"/>
    </row>
    <row r="101" spans="1:25">
      <c r="A101" s="54"/>
      <c r="B101" s="47"/>
      <c r="C101" s="3" t="s">
        <v>15</v>
      </c>
      <c r="K101" s="47"/>
      <c r="L101" s="47"/>
      <c r="M101" s="3" t="s">
        <v>15</v>
      </c>
      <c r="N101" s="9"/>
      <c r="O101" s="9"/>
      <c r="P101" s="9"/>
      <c r="Q101" s="9"/>
    </row>
    <row r="102" spans="1:25" ht="14.65" thickBot="1">
      <c r="A102" s="54"/>
      <c r="B102" s="47"/>
      <c r="C102" s="3" t="s">
        <v>16</v>
      </c>
      <c r="K102" s="48"/>
      <c r="L102" s="47"/>
      <c r="M102" s="10" t="s">
        <v>16</v>
      </c>
      <c r="N102" s="11"/>
      <c r="O102" s="11"/>
      <c r="P102" s="11"/>
      <c r="Q102" s="11"/>
      <c r="R102" s="3" t="e">
        <f>AVERAGE(N97:Q102)</f>
        <v>#DIV/0!</v>
      </c>
      <c r="S102" s="3" t="e">
        <f>_xlfn.STDEV.S(N97:Q102)</f>
        <v>#DIV/0!</v>
      </c>
      <c r="T102" s="20">
        <f>MEDIAN(N85:Q96)</f>
        <v>322.50061399637332</v>
      </c>
      <c r="U102" s="26" t="e">
        <f>(R102/($G$9/10))*1000</f>
        <v>#DIV/0!</v>
      </c>
      <c r="V102" s="26" t="e">
        <f>(S102/($G$9/10))*1000</f>
        <v>#DIV/0!</v>
      </c>
      <c r="W102" s="26">
        <f>(T102/($G$9/10))*1000</f>
        <v>9.0532103042334828</v>
      </c>
      <c r="X102" s="29">
        <f>(W102*10^-18)*(6.02214*10^23)</f>
        <v>5451969.9901536629</v>
      </c>
      <c r="Y102" s="30">
        <f>T102*K12/10000000</f>
        <v>1.2309393710375833</v>
      </c>
    </row>
  </sheetData>
  <mergeCells count="45">
    <mergeCell ref="C1:N1"/>
    <mergeCell ref="G2:H2"/>
    <mergeCell ref="J2:K2"/>
    <mergeCell ref="R2:S2"/>
    <mergeCell ref="C3:E3"/>
    <mergeCell ref="L19:L24"/>
    <mergeCell ref="B25:B30"/>
    <mergeCell ref="L25:L30"/>
    <mergeCell ref="A31:A48"/>
    <mergeCell ref="B31:B36"/>
    <mergeCell ref="K31:K48"/>
    <mergeCell ref="L31:L36"/>
    <mergeCell ref="B37:B42"/>
    <mergeCell ref="L37:L42"/>
    <mergeCell ref="B43:B48"/>
    <mergeCell ref="A13:A30"/>
    <mergeCell ref="B13:B18"/>
    <mergeCell ref="K13:K30"/>
    <mergeCell ref="L13:L18"/>
    <mergeCell ref="B19:B24"/>
    <mergeCell ref="L43:L48"/>
    <mergeCell ref="A49:A66"/>
    <mergeCell ref="B49:B54"/>
    <mergeCell ref="K49:K66"/>
    <mergeCell ref="L49:L54"/>
    <mergeCell ref="B55:B60"/>
    <mergeCell ref="L55:L60"/>
    <mergeCell ref="B61:B66"/>
    <mergeCell ref="L61:L66"/>
    <mergeCell ref="A67:A84"/>
    <mergeCell ref="B67:B72"/>
    <mergeCell ref="K67:K84"/>
    <mergeCell ref="L67:L72"/>
    <mergeCell ref="B73:B78"/>
    <mergeCell ref="L73:L78"/>
    <mergeCell ref="B79:B84"/>
    <mergeCell ref="L79:L84"/>
    <mergeCell ref="A85:A102"/>
    <mergeCell ref="B85:B90"/>
    <mergeCell ref="K85:K102"/>
    <mergeCell ref="L85:L90"/>
    <mergeCell ref="B91:B96"/>
    <mergeCell ref="L91:L96"/>
    <mergeCell ref="B97:B102"/>
    <mergeCell ref="L97:L10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Z102"/>
  <sheetViews>
    <sheetView topLeftCell="A91" zoomScaleNormal="100" workbookViewId="0">
      <selection activeCell="A107" sqref="A107:XFD114"/>
    </sheetView>
  </sheetViews>
  <sheetFormatPr defaultRowHeight="14.25"/>
  <cols>
    <col min="1" max="1" width="12.265625" customWidth="1"/>
    <col min="2" max="2" width="19.73046875" customWidth="1"/>
    <col min="12" max="12" width="19.86328125" customWidth="1"/>
  </cols>
  <sheetData>
    <row r="1" spans="1:26" ht="18">
      <c r="C1" s="49" t="s">
        <v>17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26">
      <c r="F2" t="s">
        <v>25</v>
      </c>
      <c r="G2" s="50" t="s">
        <v>18</v>
      </c>
      <c r="H2" s="50"/>
      <c r="J2" s="50" t="s">
        <v>19</v>
      </c>
      <c r="K2" s="50"/>
      <c r="Q2" t="s">
        <v>26</v>
      </c>
      <c r="R2" s="50" t="s">
        <v>19</v>
      </c>
      <c r="S2" s="50"/>
    </row>
    <row r="3" spans="1:26">
      <c r="C3" s="50" t="s">
        <v>20</v>
      </c>
      <c r="D3" s="50"/>
      <c r="E3" s="50"/>
      <c r="G3" s="6" t="s">
        <v>21</v>
      </c>
      <c r="J3" s="7">
        <v>47921.7</v>
      </c>
      <c r="K3" t="s">
        <v>22</v>
      </c>
      <c r="R3" s="7">
        <v>47921.7</v>
      </c>
      <c r="S3" t="s">
        <v>22</v>
      </c>
    </row>
    <row r="4" spans="1:26">
      <c r="D4" t="s">
        <v>5</v>
      </c>
      <c r="E4" t="s">
        <v>6</v>
      </c>
      <c r="G4" s="6" t="s">
        <v>23</v>
      </c>
      <c r="J4">
        <v>0.1</v>
      </c>
      <c r="K4">
        <v>0.05</v>
      </c>
      <c r="L4">
        <v>2.5000000000000001E-2</v>
      </c>
      <c r="M4">
        <v>1.2500000000000001E-2</v>
      </c>
      <c r="N4" t="s">
        <v>88</v>
      </c>
      <c r="R4">
        <v>0.2</v>
      </c>
      <c r="S4">
        <v>0.1</v>
      </c>
      <c r="T4">
        <v>0.05</v>
      </c>
      <c r="U4">
        <v>2.5000000000000001E-2</v>
      </c>
      <c r="V4" t="s">
        <v>88</v>
      </c>
    </row>
    <row r="5" spans="1:26">
      <c r="C5" t="s">
        <v>0</v>
      </c>
      <c r="D5">
        <v>27.648728110932694</v>
      </c>
      <c r="E5">
        <v>1.7310243330351209</v>
      </c>
      <c r="G5">
        <f>10000000/D5</f>
        <v>361680.2899532243</v>
      </c>
      <c r="I5" s="8" t="s">
        <v>24</v>
      </c>
      <c r="J5">
        <f>(J4/J3)*1000000000</f>
        <v>2086.7373235924438</v>
      </c>
      <c r="K5">
        <f>(K4/J3)*1000000000</f>
        <v>1043.3686617962219</v>
      </c>
      <c r="L5">
        <f>(L4/J3)*1000000000</f>
        <v>521.68433089811094</v>
      </c>
      <c r="M5">
        <f>(M4/J3)*1000000000</f>
        <v>260.84216544905547</v>
      </c>
      <c r="Q5" s="8" t="s">
        <v>24</v>
      </c>
      <c r="R5">
        <f>(R4/R3)*1000000000</f>
        <v>4173.4746471848875</v>
      </c>
      <c r="S5">
        <f>(S4/R3)*1000000000</f>
        <v>2086.7373235924438</v>
      </c>
      <c r="T5">
        <f>(T4/R3)*1000000000</f>
        <v>1043.3686617962219</v>
      </c>
      <c r="U5">
        <f>(U4/R3)*1000000000</f>
        <v>521.68433089811094</v>
      </c>
    </row>
    <row r="6" spans="1:26">
      <c r="C6" t="s">
        <v>9</v>
      </c>
      <c r="D6">
        <v>25.83167292191823</v>
      </c>
      <c r="E6">
        <v>0.51385311772411491</v>
      </c>
      <c r="G6">
        <f t="shared" ref="G6:G9" si="0">10000000/D6</f>
        <v>387121.65604709939</v>
      </c>
    </row>
    <row r="7" spans="1:26">
      <c r="C7" t="s">
        <v>10</v>
      </c>
      <c r="D7">
        <v>26.723325213596194</v>
      </c>
      <c r="E7">
        <v>3.8571567330757071</v>
      </c>
      <c r="G7">
        <f t="shared" si="0"/>
        <v>374204.92846871604</v>
      </c>
    </row>
    <row r="8" spans="1:26">
      <c r="C8" t="s">
        <v>11</v>
      </c>
      <c r="D8">
        <v>30.72496682497416</v>
      </c>
      <c r="E8">
        <v>0.666053611930981</v>
      </c>
      <c r="G8">
        <f t="shared" si="0"/>
        <v>325468.21147001872</v>
      </c>
    </row>
    <row r="9" spans="1:26">
      <c r="C9" t="s">
        <v>12</v>
      </c>
      <c r="D9">
        <v>28.07191649047617</v>
      </c>
      <c r="E9">
        <v>2.6277867482805628</v>
      </c>
      <c r="G9">
        <f t="shared" si="0"/>
        <v>356227.90497373609</v>
      </c>
    </row>
    <row r="10" spans="1:26">
      <c r="I10" s="45"/>
    </row>
    <row r="11" spans="1:26">
      <c r="B11" t="s">
        <v>64</v>
      </c>
      <c r="D11" s="44" t="s">
        <v>89</v>
      </c>
      <c r="E11" s="43"/>
      <c r="F11" s="43"/>
      <c r="G11" s="43"/>
      <c r="H11" s="45"/>
      <c r="N11" s="44" t="s">
        <v>90</v>
      </c>
      <c r="O11" s="43"/>
      <c r="P11" s="43"/>
      <c r="Q11" s="43"/>
    </row>
    <row r="12" spans="1:26">
      <c r="C12" t="s">
        <v>13</v>
      </c>
      <c r="D12" t="s">
        <v>27</v>
      </c>
      <c r="E12" t="s">
        <v>28</v>
      </c>
      <c r="F12" t="s">
        <v>29</v>
      </c>
      <c r="G12" t="s">
        <v>30</v>
      </c>
      <c r="J12" t="s">
        <v>65</v>
      </c>
      <c r="K12" s="7">
        <v>38928.17</v>
      </c>
      <c r="M12" t="s">
        <v>13</v>
      </c>
      <c r="N12" t="s">
        <v>80</v>
      </c>
      <c r="R12" s="14" t="s">
        <v>5</v>
      </c>
      <c r="S12" s="15" t="s">
        <v>6</v>
      </c>
      <c r="T12" s="16" t="s">
        <v>31</v>
      </c>
      <c r="U12" s="23" t="s">
        <v>54</v>
      </c>
      <c r="V12" s="24" t="s">
        <v>6</v>
      </c>
      <c r="W12" s="25" t="s">
        <v>55</v>
      </c>
      <c r="X12" s="28" t="s">
        <v>56</v>
      </c>
      <c r="Y12" s="23" t="s">
        <v>57</v>
      </c>
      <c r="Z12" s="24" t="s">
        <v>86</v>
      </c>
    </row>
    <row r="13" spans="1:26">
      <c r="A13" s="54" t="s">
        <v>0</v>
      </c>
      <c r="B13" s="47" t="s">
        <v>36</v>
      </c>
      <c r="C13" s="1" t="s">
        <v>2</v>
      </c>
      <c r="D13">
        <v>0.11552546800000001</v>
      </c>
      <c r="E13">
        <v>0.19012906800000001</v>
      </c>
      <c r="F13">
        <v>0.44535549000000002</v>
      </c>
      <c r="G13">
        <v>0.98019387300000005</v>
      </c>
      <c r="K13" s="47" t="s">
        <v>0</v>
      </c>
      <c r="L13" s="47" t="s">
        <v>36</v>
      </c>
      <c r="M13" s="1" t="s">
        <v>2</v>
      </c>
      <c r="N13" s="9">
        <f>(D13*J$5)/10</f>
        <v>24.107130590108451</v>
      </c>
      <c r="O13" s="9">
        <f t="shared" ref="O13:Q13" si="1">(E13*K$5)/10</f>
        <v>19.837471124772289</v>
      </c>
      <c r="P13" s="9">
        <f t="shared" si="1"/>
        <v>23.233498081245035</v>
      </c>
      <c r="Q13" s="9">
        <f t="shared" si="1"/>
        <v>25.567589239321649</v>
      </c>
      <c r="W13" s="25"/>
      <c r="X13" s="25"/>
      <c r="Y13" s="9"/>
    </row>
    <row r="14" spans="1:26">
      <c r="A14" s="54"/>
      <c r="B14" s="47"/>
      <c r="C14" s="1" t="s">
        <v>3</v>
      </c>
      <c r="D14">
        <v>9.4214174999999997E-2</v>
      </c>
      <c r="E14">
        <v>0.20421573700000001</v>
      </c>
      <c r="F14">
        <v>0.54808073999999996</v>
      </c>
      <c r="G14">
        <v>1.106604812</v>
      </c>
      <c r="K14" s="47"/>
      <c r="L14" s="47"/>
      <c r="M14" s="1" t="s">
        <v>3</v>
      </c>
      <c r="N14" s="9">
        <f t="shared" ref="N14:N15" si="2">(D14*J$5)/10</f>
        <v>19.660023538397013</v>
      </c>
      <c r="O14" s="9">
        <f t="shared" ref="O14:O15" si="3">(E14*K$5)/10</f>
        <v>21.307230023141919</v>
      </c>
      <c r="P14" s="9">
        <f t="shared" ref="P14:P15" si="4">(F14*L$5)/10</f>
        <v>28.59251341250415</v>
      </c>
      <c r="Q14" s="9">
        <f t="shared" ref="Q14:Q15" si="5">(G14*M$5)/10</f>
        <v>28.86491954584249</v>
      </c>
      <c r="U14" s="27"/>
      <c r="V14" s="27"/>
      <c r="W14" s="25"/>
      <c r="X14" s="25"/>
      <c r="Y14" s="9"/>
    </row>
    <row r="15" spans="1:26">
      <c r="A15" s="54"/>
      <c r="B15" s="47"/>
      <c r="C15" s="2" t="s">
        <v>4</v>
      </c>
      <c r="D15">
        <v>8.8632087999999998E-2</v>
      </c>
      <c r="E15">
        <v>0.202015428</v>
      </c>
      <c r="F15">
        <v>0.47933587500000002</v>
      </c>
      <c r="G15">
        <v>0.91107651000000001</v>
      </c>
      <c r="K15" s="47"/>
      <c r="L15" s="47"/>
      <c r="M15" s="2" t="s">
        <v>4</v>
      </c>
      <c r="N15" s="9">
        <f t="shared" si="2"/>
        <v>18.495188609752994</v>
      </c>
      <c r="O15" s="9">
        <f t="shared" si="3"/>
        <v>21.077656677455103</v>
      </c>
      <c r="P15" s="9">
        <f t="shared" si="4"/>
        <v>25.006201522483558</v>
      </c>
      <c r="Q15" s="9">
        <f t="shared" si="5"/>
        <v>23.764716975816803</v>
      </c>
      <c r="X15" s="25"/>
      <c r="Y15" s="9"/>
    </row>
    <row r="16" spans="1:26">
      <c r="A16" s="54"/>
      <c r="B16" s="47"/>
      <c r="C16" s="3" t="s">
        <v>14</v>
      </c>
      <c r="D16">
        <v>0.23626176270187407</v>
      </c>
      <c r="E16">
        <v>0.5720528114903165</v>
      </c>
      <c r="F16">
        <v>1.0941826612784182</v>
      </c>
      <c r="G16">
        <v>2.0018935507743829</v>
      </c>
      <c r="K16" s="47"/>
      <c r="L16" s="47"/>
      <c r="M16" s="3" t="s">
        <v>14</v>
      </c>
      <c r="N16" s="9">
        <f>(D16*R$5)/10</f>
        <v>98.603247673548353</v>
      </c>
      <c r="O16" s="9">
        <f t="shared" ref="O16:P16" si="6">(E16*S$5)/10</f>
        <v>119.37239528028358</v>
      </c>
      <c r="P16" s="9">
        <f t="shared" si="6"/>
        <v>114.1635899058692</v>
      </c>
      <c r="Q16" s="9">
        <f>(G16*U$5)/10</f>
        <v>104.43564975649774</v>
      </c>
      <c r="R16" s="3"/>
      <c r="S16" s="3"/>
      <c r="X16" s="25"/>
      <c r="Y16" s="9"/>
    </row>
    <row r="17" spans="1:26">
      <c r="A17" s="54"/>
      <c r="B17" s="47"/>
      <c r="C17" s="3" t="s">
        <v>15</v>
      </c>
      <c r="D17">
        <v>0.25134334913713169</v>
      </c>
      <c r="E17">
        <v>0.46942363160660872</v>
      </c>
      <c r="F17">
        <v>1.2965465792528086</v>
      </c>
      <c r="G17">
        <v>2.4016708550698214</v>
      </c>
      <c r="K17" s="47"/>
      <c r="L17" s="47"/>
      <c r="M17" s="3" t="s">
        <v>15</v>
      </c>
      <c r="N17" s="9">
        <f t="shared" ref="N17:N18" si="7">(D17*R$5)/10</f>
        <v>104.89750953623586</v>
      </c>
      <c r="O17" s="9">
        <f t="shared" ref="O17:O18" si="8">(E17*S$5)/10</f>
        <v>97.956381264981999</v>
      </c>
      <c r="P17" s="9">
        <f t="shared" ref="P17:P18" si="9">(F17*T$5)/10</f>
        <v>135.27760693514719</v>
      </c>
      <c r="Q17" s="9">
        <f t="shared" ref="Q17:Q18" si="10">(G17*U$5)/10</f>
        <v>125.29140530645937</v>
      </c>
    </row>
    <row r="18" spans="1:26">
      <c r="A18" s="54"/>
      <c r="B18" s="47"/>
      <c r="C18" s="3" t="s">
        <v>16</v>
      </c>
      <c r="D18">
        <v>0.28680477669591281</v>
      </c>
      <c r="E18">
        <v>0.50136129702243393</v>
      </c>
      <c r="F18">
        <v>1.1883008820530785</v>
      </c>
      <c r="G18">
        <v>2.0804821349123563</v>
      </c>
      <c r="K18" s="47"/>
      <c r="L18" s="47"/>
      <c r="M18" s="17" t="s">
        <v>16</v>
      </c>
      <c r="N18" s="9">
        <f t="shared" si="7"/>
        <v>119.69724642319152</v>
      </c>
      <c r="O18" s="9">
        <f t="shared" si="8"/>
        <v>104.620933110143</v>
      </c>
      <c r="P18" s="9">
        <f t="shared" si="9"/>
        <v>123.98359011189908</v>
      </c>
      <c r="Q18" s="9">
        <f t="shared" si="10"/>
        <v>108.53549304972259</v>
      </c>
      <c r="R18" s="3">
        <f>AVERAGE(N13:Q18)</f>
        <v>68.181216153950871</v>
      </c>
      <c r="S18" s="3">
        <f>_xlfn.STDEV.S(N13:Q18)</f>
        <v>46.626080083314022</v>
      </c>
      <c r="U18" s="26">
        <f>(R18/($G$5/10))*1000</f>
        <v>1.8851239077133199</v>
      </c>
      <c r="V18" s="26">
        <f>(S18/($G$5/10))*1000</f>
        <v>1.2891518111021234</v>
      </c>
    </row>
    <row r="19" spans="1:26">
      <c r="A19" s="54"/>
      <c r="B19" s="47" t="s">
        <v>37</v>
      </c>
      <c r="C19" s="1" t="s">
        <v>2</v>
      </c>
      <c r="D19">
        <v>4.6785251E-2</v>
      </c>
      <c r="E19">
        <v>0.136502663</v>
      </c>
      <c r="F19">
        <v>0.322607335</v>
      </c>
      <c r="G19">
        <v>0.58826830799999996</v>
      </c>
      <c r="K19" s="47"/>
      <c r="L19" s="47" t="s">
        <v>37</v>
      </c>
      <c r="M19" s="18" t="s">
        <v>2</v>
      </c>
      <c r="N19" s="9">
        <f>(D19*J$5)/10</f>
        <v>9.7628529455340693</v>
      </c>
      <c r="O19" s="9">
        <f t="shared" ref="O19:O21" si="11">(E19*K$5)/10</f>
        <v>14.242260082593067</v>
      </c>
      <c r="P19" s="9">
        <f t="shared" ref="P19:P21" si="12">(F19*L$5)/10</f>
        <v>16.829919170229772</v>
      </c>
      <c r="Q19" s="9">
        <f t="shared" ref="Q19:Q21" si="13">(G19*M$5)/10</f>
        <v>15.344517932377192</v>
      </c>
      <c r="W19" s="25"/>
    </row>
    <row r="20" spans="1:26">
      <c r="A20" s="54"/>
      <c r="B20" s="47"/>
      <c r="C20" s="1" t="s">
        <v>3</v>
      </c>
      <c r="D20">
        <v>8.5269436000000004E-2</v>
      </c>
      <c r="E20">
        <v>0.150071912</v>
      </c>
      <c r="F20">
        <v>0.35445226899999999</v>
      </c>
      <c r="G20">
        <v>0.621275087</v>
      </c>
      <c r="K20" s="47"/>
      <c r="L20" s="47"/>
      <c r="M20" s="1" t="s">
        <v>3</v>
      </c>
      <c r="N20" s="9">
        <f t="shared" ref="N20:N21" si="14">(D20*J$5)/10</f>
        <v>17.793491466287719</v>
      </c>
      <c r="O20" s="9">
        <f t="shared" si="11"/>
        <v>15.658032999664039</v>
      </c>
      <c r="P20" s="9">
        <f t="shared" si="12"/>
        <v>18.49121947885822</v>
      </c>
      <c r="Q20" s="9">
        <f t="shared" si="13"/>
        <v>16.205473903263034</v>
      </c>
      <c r="U20" s="27"/>
      <c r="V20" s="27"/>
      <c r="W20" s="25"/>
    </row>
    <row r="21" spans="1:26">
      <c r="A21" s="54"/>
      <c r="B21" s="47"/>
      <c r="C21" s="2" t="s">
        <v>4</v>
      </c>
      <c r="D21">
        <v>7.2435276000000007E-2</v>
      </c>
      <c r="E21">
        <v>0.140657854</v>
      </c>
      <c r="F21">
        <v>0.35607217699999999</v>
      </c>
      <c r="G21">
        <v>0.58901637100000004</v>
      </c>
      <c r="K21" s="47"/>
      <c r="L21" s="47"/>
      <c r="M21" s="2" t="s">
        <v>4</v>
      </c>
      <c r="N21" s="9">
        <f t="shared" si="14"/>
        <v>15.115339397392001</v>
      </c>
      <c r="O21" s="9">
        <f t="shared" si="11"/>
        <v>14.675799689910836</v>
      </c>
      <c r="P21" s="9">
        <f t="shared" si="12"/>
        <v>18.575727540967872</v>
      </c>
      <c r="Q21" s="9">
        <f t="shared" si="13"/>
        <v>15.364030569658425</v>
      </c>
    </row>
    <row r="22" spans="1:26">
      <c r="A22" s="54"/>
      <c r="B22" s="47"/>
      <c r="C22" s="3" t="s">
        <v>14</v>
      </c>
      <c r="D22">
        <v>5.4863960298161145E-2</v>
      </c>
      <c r="F22">
        <v>0.20326838796039221</v>
      </c>
      <c r="G22">
        <v>0.40308030435715725</v>
      </c>
      <c r="K22" s="47"/>
      <c r="L22" s="47"/>
      <c r="M22" s="3" t="s">
        <v>14</v>
      </c>
      <c r="N22" s="9">
        <f>(D22*R$5)/10</f>
        <v>22.897334734853377</v>
      </c>
      <c r="O22" s="9"/>
      <c r="P22" s="9">
        <f t="shared" ref="P22:P24" si="15">(F22*T$5)/10</f>
        <v>21.208386593170967</v>
      </c>
      <c r="Q22" s="9">
        <f t="shared" ref="Q22:Q24" si="16">(G22*U$5)/10</f>
        <v>21.028067887677047</v>
      </c>
    </row>
    <row r="23" spans="1:26">
      <c r="A23" s="54"/>
      <c r="B23" s="47"/>
      <c r="C23" s="3" t="s">
        <v>15</v>
      </c>
      <c r="D23">
        <v>5.2780131480838592E-2</v>
      </c>
      <c r="E23">
        <v>8.5818361083328562E-2</v>
      </c>
      <c r="F23">
        <v>0.2117481524878608</v>
      </c>
      <c r="G23">
        <v>0.40427398983751933</v>
      </c>
      <c r="K23" s="47"/>
      <c r="L23" s="47"/>
      <c r="M23" s="3" t="s">
        <v>15</v>
      </c>
      <c r="N23" s="9">
        <f t="shared" ref="N23:N24" si="17">(D23*R$5)/10</f>
        <v>22.027654061036483</v>
      </c>
      <c r="O23" s="9">
        <f t="shared" ref="O23:O24" si="18">(E23*S$5)/10</f>
        <v>17.908037712211499</v>
      </c>
      <c r="P23" s="9">
        <f t="shared" si="15"/>
        <v>22.093138649908166</v>
      </c>
      <c r="Q23" s="9">
        <f t="shared" si="16"/>
        <v>21.090340588789598</v>
      </c>
    </row>
    <row r="24" spans="1:26">
      <c r="A24" s="54"/>
      <c r="B24" s="47"/>
      <c r="C24" s="3" t="s">
        <v>16</v>
      </c>
      <c r="D24">
        <v>4.1466113008498381E-2</v>
      </c>
      <c r="E24">
        <v>6.3718352384076526E-2</v>
      </c>
      <c r="F24">
        <v>0.20273260289740919</v>
      </c>
      <c r="G24">
        <v>0.4397003214898848</v>
      </c>
      <c r="K24" s="47"/>
      <c r="L24" s="47"/>
      <c r="M24" s="17" t="s">
        <v>16</v>
      </c>
      <c r="N24" s="9">
        <f t="shared" si="17"/>
        <v>17.305777135827146</v>
      </c>
      <c r="O24" s="9">
        <f t="shared" si="18"/>
        <v>13.296346411766805</v>
      </c>
      <c r="P24" s="9">
        <f t="shared" si="15"/>
        <v>21.15248445875347</v>
      </c>
      <c r="Q24" s="9">
        <f t="shared" si="16"/>
        <v>22.938476801213483</v>
      </c>
      <c r="R24" s="3">
        <f>AVERAGE(N19:Q24)</f>
        <v>17.869770009214971</v>
      </c>
      <c r="S24" s="3">
        <f>_xlfn.STDEV.S(N19:Q24)</f>
        <v>3.4938682000109438</v>
      </c>
      <c r="U24" s="26">
        <f>(R24/($G$5/10))*1000</f>
        <v>0.49407641238968403</v>
      </c>
      <c r="V24" s="26">
        <f>(S24/($G$5/10))*1000</f>
        <v>9.6601011917536395E-2</v>
      </c>
    </row>
    <row r="25" spans="1:26">
      <c r="A25" s="54"/>
      <c r="B25" s="47" t="s">
        <v>38</v>
      </c>
      <c r="C25" s="1" t="s">
        <v>2</v>
      </c>
      <c r="D25">
        <v>2.8679698E-2</v>
      </c>
      <c r="E25">
        <v>5.6037561E-2</v>
      </c>
      <c r="F25">
        <v>0.15297401499999999</v>
      </c>
      <c r="G25">
        <v>0.29053254699999997</v>
      </c>
      <c r="K25" s="47"/>
      <c r="L25" s="47" t="s">
        <v>38</v>
      </c>
      <c r="M25" s="1" t="s">
        <v>2</v>
      </c>
      <c r="N25" s="9">
        <f>(D25*J$5)/10</f>
        <v>5.9846996245959563</v>
      </c>
      <c r="O25" s="9">
        <f t="shared" ref="O25:O27" si="19">(E25*K$5)/10</f>
        <v>5.8467835030894149</v>
      </c>
      <c r="P25" s="9">
        <f t="shared" ref="P25:P27" si="20">(F25*L$5)/10</f>
        <v>7.9804146660072579</v>
      </c>
      <c r="Q25" s="9">
        <f t="shared" ref="Q25:Q27" si="21">(G25*M$5)/10</f>
        <v>7.5783138692909473</v>
      </c>
    </row>
    <row r="26" spans="1:26">
      <c r="A26" s="54"/>
      <c r="B26" s="47"/>
      <c r="C26" s="1" t="s">
        <v>3</v>
      </c>
      <c r="D26">
        <v>3.0007309999999999E-2</v>
      </c>
      <c r="E26">
        <v>7.2942489999999999E-2</v>
      </c>
      <c r="F26">
        <v>0.17802607600000001</v>
      </c>
      <c r="G26">
        <v>0.288277846</v>
      </c>
      <c r="K26" s="47"/>
      <c r="L26" s="47"/>
      <c r="M26" s="1" t="s">
        <v>3</v>
      </c>
      <c r="N26" s="9">
        <f t="shared" ref="N26:N27" si="22">(D26*J$5)/10</f>
        <v>6.2617373757608776</v>
      </c>
      <c r="O26" s="9">
        <f t="shared" si="19"/>
        <v>7.6105908179384301</v>
      </c>
      <c r="P26" s="9">
        <f t="shared" si="20"/>
        <v>9.2873414340476241</v>
      </c>
      <c r="Q26" s="9">
        <f t="shared" si="21"/>
        <v>7.5195017601629335</v>
      </c>
    </row>
    <row r="27" spans="1:26">
      <c r="A27" s="54"/>
      <c r="B27" s="47"/>
      <c r="C27" s="2" t="s">
        <v>4</v>
      </c>
      <c r="D27">
        <v>2.7882672000000001E-2</v>
      </c>
      <c r="E27">
        <v>3.8429104999999998E-2</v>
      </c>
      <c r="F27">
        <v>0.18130259800000001</v>
      </c>
      <c r="G27">
        <v>0.29560371400000002</v>
      </c>
      <c r="K27" s="47"/>
      <c r="L27" s="47"/>
      <c r="M27" s="2" t="s">
        <v>4</v>
      </c>
      <c r="N27" s="9">
        <f t="shared" si="22"/>
        <v>5.8183812343885979</v>
      </c>
      <c r="O27" s="9">
        <f t="shared" si="19"/>
        <v>4.0095723857876502</v>
      </c>
      <c r="P27" s="9">
        <f t="shared" si="20"/>
        <v>9.4582724527719186</v>
      </c>
      <c r="Q27" s="9">
        <f t="shared" si="21"/>
        <v>7.7105912874543279</v>
      </c>
    </row>
    <row r="28" spans="1:26">
      <c r="A28" s="54"/>
      <c r="B28" s="47"/>
      <c r="C28" s="3" t="s">
        <v>14</v>
      </c>
      <c r="K28" s="47"/>
      <c r="L28" s="47"/>
      <c r="M28" s="3" t="s">
        <v>14</v>
      </c>
      <c r="N28" s="9"/>
      <c r="O28" s="9"/>
      <c r="P28" s="9"/>
      <c r="Q28" s="9"/>
    </row>
    <row r="29" spans="1:26">
      <c r="A29" s="54"/>
      <c r="B29" s="47"/>
      <c r="C29" s="3" t="s">
        <v>15</v>
      </c>
      <c r="K29" s="47"/>
      <c r="L29" s="47"/>
      <c r="M29" s="3" t="s">
        <v>15</v>
      </c>
      <c r="N29" s="9"/>
      <c r="O29" s="9"/>
      <c r="P29" s="9"/>
      <c r="Q29" s="9"/>
    </row>
    <row r="30" spans="1:26" ht="14.65" thickBot="1">
      <c r="A30" s="54"/>
      <c r="B30" s="47"/>
      <c r="C30" s="3" t="s">
        <v>16</v>
      </c>
      <c r="K30" s="48"/>
      <c r="L30" s="47"/>
      <c r="M30" s="10" t="s">
        <v>16</v>
      </c>
      <c r="N30" s="9"/>
      <c r="O30" s="9"/>
      <c r="P30" s="9"/>
      <c r="Q30" s="9"/>
      <c r="R30" s="3">
        <f>AVERAGE(N25:Q30)</f>
        <v>7.0888500342746612</v>
      </c>
      <c r="S30" s="3">
        <f>_xlfn.STDEV.S(N25:Q30)</f>
        <v>1.5628720782778576</v>
      </c>
      <c r="T30" s="20">
        <f>MEDIAN(N13:Q27)</f>
        <v>19.837471124772289</v>
      </c>
      <c r="U30" s="26">
        <f>(R30/($G$5/10))*1000</f>
        <v>0.19599768721683603</v>
      </c>
      <c r="V30" s="26">
        <f>(S30/($G$5/10))*1000</f>
        <v>4.3211425164472808E-2</v>
      </c>
      <c r="W30" s="26">
        <f>(T30/($G$5/10))*1000</f>
        <v>0.54848084553730725</v>
      </c>
      <c r="X30" s="29">
        <f>(W30*10^-18)*(6.02214*10^23)</f>
        <v>330302.84391440393</v>
      </c>
      <c r="Y30" s="30">
        <f>T30*K12/10000000</f>
        <v>7.7223644831522678E-2</v>
      </c>
      <c r="Z30">
        <f>W30/135*1000</f>
        <v>4.0628210780541281</v>
      </c>
    </row>
    <row r="31" spans="1:26">
      <c r="A31" s="54" t="s">
        <v>9</v>
      </c>
      <c r="B31" s="47" t="s">
        <v>36</v>
      </c>
      <c r="C31" s="1" t="s">
        <v>2</v>
      </c>
      <c r="D31">
        <v>0.20314378399999999</v>
      </c>
      <c r="E31">
        <v>0.17059231899999999</v>
      </c>
      <c r="F31">
        <v>0.45301713100000002</v>
      </c>
      <c r="G31">
        <v>0.746941827</v>
      </c>
      <c r="K31" s="46" t="s">
        <v>9</v>
      </c>
      <c r="L31" s="47" t="s">
        <v>36</v>
      </c>
      <c r="M31" s="12" t="s">
        <v>2</v>
      </c>
      <c r="N31" s="9">
        <f>(D31*J$5)/10</f>
        <v>42.390771612860149</v>
      </c>
      <c r="O31" s="9">
        <f t="shared" ref="O31:O33" si="23">(E31*K$5)/10</f>
        <v>17.799067958774419</v>
      </c>
      <c r="P31" s="9">
        <f t="shared" ref="P31:P33" si="24">(F31*L$5)/10</f>
        <v>23.633193887111688</v>
      </c>
      <c r="Q31" s="9">
        <f t="shared" ref="Q31:Q33" si="25">(G31*M$5)/10</f>
        <v>19.483392361915378</v>
      </c>
    </row>
    <row r="32" spans="1:26">
      <c r="A32" s="54"/>
      <c r="B32" s="47"/>
      <c r="C32" s="1" t="s">
        <v>3</v>
      </c>
      <c r="D32">
        <v>7.6341045999999996E-2</v>
      </c>
      <c r="E32">
        <v>0.15616455100000001</v>
      </c>
      <c r="F32">
        <v>0.44769373400000001</v>
      </c>
      <c r="G32">
        <v>0.69569779799999998</v>
      </c>
      <c r="K32" s="47"/>
      <c r="L32" s="47"/>
      <c r="M32" s="1" t="s">
        <v>3</v>
      </c>
      <c r="N32" s="9">
        <f t="shared" ref="N32:N33" si="26">(D32*J$5)/10</f>
        <v>15.930371001028764</v>
      </c>
      <c r="O32" s="9">
        <f t="shared" si="23"/>
        <v>16.293719859687787</v>
      </c>
      <c r="P32" s="9">
        <f t="shared" si="24"/>
        <v>23.355480606906688</v>
      </c>
      <c r="Q32" s="9">
        <f t="shared" si="25"/>
        <v>18.146732012845955</v>
      </c>
    </row>
    <row r="33" spans="1:25">
      <c r="A33" s="54"/>
      <c r="B33" s="47"/>
      <c r="C33" s="2" t="s">
        <v>4</v>
      </c>
      <c r="D33">
        <v>8.2441179000000003E-2</v>
      </c>
      <c r="E33">
        <v>0.22212765500000001</v>
      </c>
      <c r="F33">
        <v>0.39698222500000002</v>
      </c>
      <c r="G33">
        <v>0.62651729300000003</v>
      </c>
      <c r="K33" s="47"/>
      <c r="L33" s="47"/>
      <c r="M33" s="2" t="s">
        <v>4</v>
      </c>
      <c r="N33" s="9">
        <f t="shared" si="26"/>
        <v>17.203308522026557</v>
      </c>
      <c r="O33" s="9">
        <f t="shared" si="23"/>
        <v>23.176103414528285</v>
      </c>
      <c r="P33" s="9">
        <f t="shared" si="24"/>
        <v>20.709940642756834</v>
      </c>
      <c r="Q33" s="9">
        <f t="shared" si="25"/>
        <v>16.342212739740038</v>
      </c>
    </row>
    <row r="34" spans="1:25">
      <c r="A34" s="54"/>
      <c r="B34" s="47"/>
      <c r="C34" s="3" t="s">
        <v>14</v>
      </c>
      <c r="D34">
        <v>0.22600411928426228</v>
      </c>
      <c r="E34">
        <v>0.41500463133538257</v>
      </c>
      <c r="F34">
        <v>0.97241168959675306</v>
      </c>
      <c r="G34">
        <v>2.1069264017183604</v>
      </c>
      <c r="K34" s="47"/>
      <c r="L34" s="47"/>
      <c r="M34" s="3" t="s">
        <v>14</v>
      </c>
      <c r="N34" s="9">
        <f>(D34*R$5)/10</f>
        <v>94.32224619922178</v>
      </c>
      <c r="O34" s="9">
        <f t="shared" ref="O34:O36" si="27">(E34*S$5)/10</f>
        <v>86.600565367126507</v>
      </c>
      <c r="P34" s="9">
        <f t="shared" ref="P34:P36" si="28">(F34*T$5)/10</f>
        <v>101.45838832895673</v>
      </c>
      <c r="Q34" s="9">
        <f>(G34*U$5)/10</f>
        <v>109.91504901320074</v>
      </c>
      <c r="R34" s="3"/>
      <c r="S34" s="3"/>
    </row>
    <row r="35" spans="1:25">
      <c r="A35" s="54"/>
      <c r="B35" s="47"/>
      <c r="C35" s="3" t="s">
        <v>15</v>
      </c>
      <c r="D35">
        <v>0.24182619928937898</v>
      </c>
      <c r="E35">
        <v>0.40610559728830797</v>
      </c>
      <c r="F35">
        <v>0.97787440573958617</v>
      </c>
      <c r="G35">
        <v>1.9753755220118892</v>
      </c>
      <c r="K35" s="47"/>
      <c r="L35" s="47"/>
      <c r="M35" s="3" t="s">
        <v>15</v>
      </c>
      <c r="N35" s="9">
        <f t="shared" ref="N35:N36" si="29">(D35*R$5)/10</f>
        <v>100.92555117593034</v>
      </c>
      <c r="O35" s="9">
        <f t="shared" si="27"/>
        <v>84.743570718131451</v>
      </c>
      <c r="P35" s="9">
        <f t="shared" si="28"/>
        <v>102.02835101212877</v>
      </c>
      <c r="Q35" s="9">
        <f t="shared" ref="Q35:Q36" si="30">(G35*U$5)/10</f>
        <v>103.0522457473279</v>
      </c>
    </row>
    <row r="36" spans="1:25">
      <c r="A36" s="54"/>
      <c r="B36" s="47"/>
      <c r="C36" s="3" t="s">
        <v>16</v>
      </c>
      <c r="D36">
        <v>0.19651935936245846</v>
      </c>
      <c r="E36">
        <v>0.41027613448123113</v>
      </c>
      <c r="F36">
        <v>0.96212697425334548</v>
      </c>
      <c r="G36">
        <v>1.9577545360781203</v>
      </c>
      <c r="K36" s="47"/>
      <c r="L36" s="47"/>
      <c r="M36" s="3" t="s">
        <v>16</v>
      </c>
      <c r="N36" s="9">
        <f t="shared" si="29"/>
        <v>82.016856398023634</v>
      </c>
      <c r="O36" s="9">
        <f t="shared" si="27"/>
        <v>85.613852280121776</v>
      </c>
      <c r="P36" s="9">
        <f t="shared" si="28"/>
        <v>100.3853133604761</v>
      </c>
      <c r="Q36" s="9">
        <f t="shared" si="30"/>
        <v>102.13298652166557</v>
      </c>
      <c r="R36" s="3">
        <f>AVERAGE(N31:Q36)</f>
        <v>58.652469614270579</v>
      </c>
      <c r="S36" s="3">
        <f>_xlfn.STDEV.S(N31:Q36)</f>
        <v>39.090548310099727</v>
      </c>
      <c r="U36" s="26">
        <f>(R36/($G$6/10))*1000</f>
        <v>1.5150914111385851</v>
      </c>
      <c r="V36" s="26">
        <f>(S36/($G$6/10))*1000</f>
        <v>1.0097742582849396</v>
      </c>
    </row>
    <row r="37" spans="1:25">
      <c r="A37" s="54"/>
      <c r="B37" s="47" t="s">
        <v>37</v>
      </c>
      <c r="C37" s="1" t="s">
        <v>2</v>
      </c>
      <c r="D37">
        <v>0.266653849</v>
      </c>
      <c r="E37">
        <v>0.138431316</v>
      </c>
      <c r="F37">
        <v>0.38485259300000002</v>
      </c>
      <c r="G37">
        <v>0.53974056800000003</v>
      </c>
      <c r="K37" s="47"/>
      <c r="L37" s="47" t="s">
        <v>37</v>
      </c>
      <c r="M37" s="1" t="s">
        <v>2</v>
      </c>
      <c r="N37" s="9">
        <f>(D37*J$5)/10</f>
        <v>55.643653918788367</v>
      </c>
      <c r="O37" s="9">
        <f t="shared" ref="O37:O39" si="31">(E37*K$5)/10</f>
        <v>14.443489692560991</v>
      </c>
      <c r="P37" s="9">
        <f t="shared" ref="P37:P39" si="32">(F37*L$5)/10</f>
        <v>20.077156747360803</v>
      </c>
      <c r="Q37" s="9">
        <f t="shared" ref="Q37:Q39" si="33">(G37*M$5)/10</f>
        <v>14.078709853782318</v>
      </c>
      <c r="W37" s="25"/>
    </row>
    <row r="38" spans="1:25">
      <c r="A38" s="54"/>
      <c r="B38" s="47"/>
      <c r="C38" s="1" t="s">
        <v>3</v>
      </c>
      <c r="D38">
        <v>1.7250457E-2</v>
      </c>
      <c r="E38">
        <v>0.115689551</v>
      </c>
      <c r="F38">
        <v>0.330140506</v>
      </c>
      <c r="G38">
        <v>0.49499279200000001</v>
      </c>
      <c r="K38" s="47"/>
      <c r="L38" s="47"/>
      <c r="M38" s="1" t="s">
        <v>3</v>
      </c>
      <c r="N38" s="9">
        <f t="shared" ref="N38:N39" si="34">(D38*J$5)/10</f>
        <v>3.5997172470926535</v>
      </c>
      <c r="O38" s="9">
        <f t="shared" si="31"/>
        <v>12.070685201067576</v>
      </c>
      <c r="P38" s="9">
        <f t="shared" si="32"/>
        <v>17.222912897497377</v>
      </c>
      <c r="Q38" s="9">
        <f t="shared" si="33"/>
        <v>12.91149917469539</v>
      </c>
      <c r="U38" s="27"/>
      <c r="V38" s="27"/>
      <c r="W38" s="25"/>
    </row>
    <row r="39" spans="1:25">
      <c r="A39" s="54"/>
      <c r="B39" s="47"/>
      <c r="C39" s="2" t="s">
        <v>4</v>
      </c>
      <c r="D39">
        <v>9.4437993999999997E-2</v>
      </c>
      <c r="E39">
        <v>0.169859868</v>
      </c>
      <c r="F39">
        <v>0.155417687</v>
      </c>
      <c r="G39">
        <v>0.36327135599999999</v>
      </c>
      <c r="K39" s="47"/>
      <c r="L39" s="47"/>
      <c r="M39" s="2" t="s">
        <v>4</v>
      </c>
      <c r="N39" s="9">
        <f t="shared" si="34"/>
        <v>19.706728684499925</v>
      </c>
      <c r="O39" s="9">
        <f t="shared" si="31"/>
        <v>17.72264631680429</v>
      </c>
      <c r="P39" s="9">
        <f t="shared" si="32"/>
        <v>8.1078972052327032</v>
      </c>
      <c r="Q39" s="9">
        <f t="shared" si="33"/>
        <v>9.4756487144654731</v>
      </c>
    </row>
    <row r="40" spans="1:25">
      <c r="A40" s="54"/>
      <c r="B40" s="47"/>
      <c r="C40" s="3" t="s">
        <v>14</v>
      </c>
      <c r="D40">
        <v>5.3424798540508883E-2</v>
      </c>
      <c r="E40">
        <v>8.7565355144556781E-2</v>
      </c>
      <c r="F40">
        <v>0.33163177755613299</v>
      </c>
      <c r="G40">
        <v>0.3970392942741589</v>
      </c>
      <c r="K40" s="47"/>
      <c r="L40" s="47"/>
      <c r="M40" s="3" t="s">
        <v>14</v>
      </c>
      <c r="N40" s="9">
        <f>(D40*R$5)/10</f>
        <v>22.2967042239774</v>
      </c>
      <c r="O40" s="9">
        <f t="shared" ref="O40:O42" si="35">(E40*S$5)/10</f>
        <v>18.272589483377423</v>
      </c>
      <c r="P40" s="9">
        <f t="shared" ref="P40:P42" si="36">(F40*T$5)/10</f>
        <v>34.60142039578448</v>
      </c>
      <c r="Q40" s="9">
        <f t="shared" ref="Q40:Q42" si="37">(G40*U$5)/10</f>
        <v>20.712917857367277</v>
      </c>
    </row>
    <row r="41" spans="1:25">
      <c r="A41" s="54"/>
      <c r="B41" s="47"/>
      <c r="C41" s="3" t="s">
        <v>15</v>
      </c>
      <c r="D41">
        <v>0.12619872453888734</v>
      </c>
      <c r="E41">
        <v>9.246400868879126E-2</v>
      </c>
      <c r="F41">
        <v>0.21631086460767962</v>
      </c>
      <c r="G41">
        <v>0.36751153761143446</v>
      </c>
      <c r="K41" s="47"/>
      <c r="L41" s="47"/>
      <c r="M41" s="3" t="s">
        <v>15</v>
      </c>
      <c r="N41" s="9">
        <f t="shared" ref="N41:N42" si="38">(D41*R$5)/10</f>
        <v>52.668717737011562</v>
      </c>
      <c r="O41" s="9">
        <f t="shared" si="35"/>
        <v>19.294809801987675</v>
      </c>
      <c r="P41" s="9">
        <f t="shared" si="36"/>
        <v>22.569197733769844</v>
      </c>
      <c r="Q41" s="9">
        <f t="shared" si="37"/>
        <v>19.172501059615712</v>
      </c>
    </row>
    <row r="42" spans="1:25">
      <c r="A42" s="54"/>
      <c r="B42" s="47"/>
      <c r="C42" s="3" t="s">
        <v>16</v>
      </c>
      <c r="D42">
        <v>4.3298528645445769E-2</v>
      </c>
      <c r="E42">
        <v>8.6622585596106264E-2</v>
      </c>
      <c r="F42">
        <v>0.21277763997758739</v>
      </c>
      <c r="G42">
        <v>0.40321115644100525</v>
      </c>
      <c r="K42" s="47"/>
      <c r="L42" s="47"/>
      <c r="M42" s="3" t="s">
        <v>16</v>
      </c>
      <c r="N42" s="9">
        <f t="shared" si="38"/>
        <v>18.070531156217651</v>
      </c>
      <c r="O42" s="9">
        <f t="shared" si="35"/>
        <v>18.075858242947614</v>
      </c>
      <c r="P42" s="9">
        <f t="shared" si="36"/>
        <v>22.200552148357364</v>
      </c>
      <c r="Q42" s="9">
        <f t="shared" si="37"/>
        <v>21.034894235857937</v>
      </c>
      <c r="R42" s="3">
        <f>AVERAGE(N37:Q42)</f>
        <v>20.584643322088329</v>
      </c>
      <c r="S42" s="3">
        <f>_xlfn.STDEV.S(N37:Q42)</f>
        <v>11.952447416439947</v>
      </c>
      <c r="U42" s="26">
        <f>(R42/($G$6/10))*1000</f>
        <v>0.53173577351053403</v>
      </c>
      <c r="V42" s="26">
        <f>(S42/($G$6/10))*1000</f>
        <v>0.30875171227790327</v>
      </c>
    </row>
    <row r="43" spans="1:25">
      <c r="A43" s="54"/>
      <c r="B43" s="47" t="s">
        <v>38</v>
      </c>
      <c r="C43" s="1" t="s">
        <v>2</v>
      </c>
      <c r="D43">
        <v>2.8984138E-2</v>
      </c>
      <c r="E43">
        <v>6.0346226000000003E-2</v>
      </c>
      <c r="F43">
        <v>0.17413431100000001</v>
      </c>
      <c r="G43">
        <v>0.29621752200000001</v>
      </c>
      <c r="K43" s="47"/>
      <c r="L43" s="47" t="s">
        <v>38</v>
      </c>
      <c r="M43" s="1" t="s">
        <v>2</v>
      </c>
      <c r="N43" s="9">
        <f>(D43*J$5)/10</f>
        <v>6.0482282556754043</v>
      </c>
      <c r="O43" s="9">
        <f t="shared" ref="O43:O45" si="39">(E43*K$5)/10</f>
        <v>6.296336106607237</v>
      </c>
      <c r="P43" s="9">
        <f t="shared" ref="P43:P45" si="40">(F43*L$5)/10</f>
        <v>9.0843141520438557</v>
      </c>
      <c r="Q43" s="9">
        <f t="shared" ref="Q43:Q45" si="41">(G43*M$5)/10</f>
        <v>7.7266019882433223</v>
      </c>
    </row>
    <row r="44" spans="1:25">
      <c r="A44" s="54"/>
      <c r="B44" s="47"/>
      <c r="C44" s="1" t="s">
        <v>3</v>
      </c>
      <c r="D44">
        <v>2.9324642000000001E-2</v>
      </c>
      <c r="E44" s="21"/>
      <c r="F44">
        <v>0.14918102899999999</v>
      </c>
      <c r="G44">
        <v>0.14500892700000001</v>
      </c>
      <c r="K44" s="47"/>
      <c r="L44" s="47"/>
      <c r="M44" s="1" t="s">
        <v>3</v>
      </c>
      <c r="N44" s="9">
        <f t="shared" ref="N44:N45" si="42">(D44*J$5)/10</f>
        <v>6.1192824962386574</v>
      </c>
      <c r="O44" s="9"/>
      <c r="P44" s="9">
        <f t="shared" si="40"/>
        <v>7.7825405296556678</v>
      </c>
      <c r="Q44" s="9">
        <f t="shared" si="41"/>
        <v>3.7824442528124012</v>
      </c>
    </row>
    <row r="45" spans="1:25">
      <c r="A45" s="54"/>
      <c r="B45" s="47"/>
      <c r="C45" s="2" t="s">
        <v>4</v>
      </c>
      <c r="D45">
        <v>2.7660073E-2</v>
      </c>
      <c r="E45">
        <v>8.6441022000000006E-2</v>
      </c>
      <c r="F45">
        <v>0.13831776500000001</v>
      </c>
      <c r="G45">
        <v>0.24101423899999999</v>
      </c>
      <c r="K45" s="47"/>
      <c r="L45" s="47"/>
      <c r="M45" s="2" t="s">
        <v>4</v>
      </c>
      <c r="N45" s="9">
        <f t="shared" si="42"/>
        <v>5.7719306702391622</v>
      </c>
      <c r="O45" s="9">
        <f t="shared" si="39"/>
        <v>9.0189853448437791</v>
      </c>
      <c r="P45" s="9">
        <f t="shared" si="40"/>
        <v>7.2158210685347157</v>
      </c>
      <c r="Q45" s="9">
        <f t="shared" si="41"/>
        <v>6.2866676004816195</v>
      </c>
    </row>
    <row r="46" spans="1:25">
      <c r="A46" s="54"/>
      <c r="B46" s="47"/>
      <c r="C46" s="3" t="s">
        <v>14</v>
      </c>
      <c r="K46" s="47"/>
      <c r="L46" s="47"/>
      <c r="M46" s="3" t="s">
        <v>14</v>
      </c>
      <c r="N46" s="9"/>
      <c r="O46" s="9"/>
      <c r="P46" s="9"/>
      <c r="Q46" s="9"/>
    </row>
    <row r="47" spans="1:25">
      <c r="A47" s="54"/>
      <c r="B47" s="47"/>
      <c r="C47" s="3" t="s">
        <v>15</v>
      </c>
      <c r="K47" s="47"/>
      <c r="L47" s="47"/>
      <c r="M47" s="3" t="s">
        <v>15</v>
      </c>
      <c r="N47" s="9"/>
      <c r="O47" s="9"/>
      <c r="P47" s="9"/>
      <c r="Q47" s="9"/>
    </row>
    <row r="48" spans="1:25" ht="14.65" thickBot="1">
      <c r="A48" s="54"/>
      <c r="B48" s="47"/>
      <c r="C48" s="3" t="s">
        <v>16</v>
      </c>
      <c r="K48" s="48"/>
      <c r="L48" s="47"/>
      <c r="M48" s="10" t="s">
        <v>16</v>
      </c>
      <c r="N48" s="9"/>
      <c r="O48" s="9"/>
      <c r="P48" s="9"/>
      <c r="Q48" s="9"/>
      <c r="R48" s="3">
        <f>AVERAGE(N43:Q48)</f>
        <v>6.8302865877614405</v>
      </c>
      <c r="S48" s="3">
        <f>_xlfn.STDEV.S(N43:Q48)</f>
        <v>1.5439260063915954</v>
      </c>
      <c r="T48" s="20">
        <f>MEDIAN(N31:Q45)</f>
        <v>19.172501059615712</v>
      </c>
      <c r="U48" s="26">
        <f>(R48/($G$6/10))*1000</f>
        <v>0.17643772909801847</v>
      </c>
      <c r="V48" s="26">
        <f>(S48/($G$6/10))*1000</f>
        <v>3.9882191612751125E-2</v>
      </c>
      <c r="W48" s="26">
        <f>(T48/($G$6/10))*1000</f>
        <v>0.49525777646712382</v>
      </c>
      <c r="X48" s="29">
        <f>(W48*10^-18)*(6.02214*10^23)</f>
        <v>298251.1665973725</v>
      </c>
      <c r="Y48" s="30">
        <f>T48*K12/10000000</f>
        <v>7.4635038057390052E-2</v>
      </c>
    </row>
    <row r="49" spans="1:23">
      <c r="A49" s="54" t="s">
        <v>10</v>
      </c>
      <c r="B49" s="47" t="s">
        <v>36</v>
      </c>
      <c r="C49" s="1" t="s">
        <v>2</v>
      </c>
      <c r="D49">
        <v>8.133725E-2</v>
      </c>
      <c r="E49">
        <v>0.17139543400000001</v>
      </c>
      <c r="F49">
        <v>0.46420622299999997</v>
      </c>
      <c r="G49">
        <v>0.82014403800000002</v>
      </c>
      <c r="K49" s="46" t="s">
        <v>10</v>
      </c>
      <c r="L49" s="47" t="s">
        <v>36</v>
      </c>
      <c r="M49" s="12" t="s">
        <v>2</v>
      </c>
      <c r="N49" s="9">
        <f>(D49*J$5)/10</f>
        <v>16.97294753733695</v>
      </c>
      <c r="O49" s="9">
        <f t="shared" ref="O49:O51" si="43">(E49*K$5)/10</f>
        <v>17.88286246105627</v>
      </c>
      <c r="P49" s="9">
        <f t="shared" ref="P49:P51" si="44">(F49*L$5)/10</f>
        <v>24.216911284449427</v>
      </c>
      <c r="Q49" s="9">
        <f t="shared" ref="Q49:Q51" si="45">(G49*M$5)/10</f>
        <v>21.392814685205245</v>
      </c>
    </row>
    <row r="50" spans="1:23">
      <c r="A50" s="54"/>
      <c r="B50" s="47"/>
      <c r="C50" s="1" t="s">
        <v>3</v>
      </c>
      <c r="D50">
        <v>7.9804031999999997E-2</v>
      </c>
      <c r="E50">
        <v>0.19260887300000001</v>
      </c>
      <c r="F50">
        <v>0.35639232199999998</v>
      </c>
      <c r="G50">
        <v>0.90331376100000005</v>
      </c>
      <c r="K50" s="47"/>
      <c r="L50" s="47"/>
      <c r="M50" s="1" t="s">
        <v>3</v>
      </c>
      <c r="N50" s="9">
        <f t="shared" ref="N50:N51" si="46">(D50*J$5)/10</f>
        <v>16.653005214756572</v>
      </c>
      <c r="O50" s="9">
        <f t="shared" si="43"/>
        <v>20.096206207208844</v>
      </c>
      <c r="P50" s="9">
        <f t="shared" si="44"/>
        <v>18.592429003979412</v>
      </c>
      <c r="Q50" s="9">
        <f t="shared" si="45"/>
        <v>23.562231749917057</v>
      </c>
    </row>
    <row r="51" spans="1:23">
      <c r="A51" s="54"/>
      <c r="B51" s="47"/>
      <c r="C51" s="2" t="s">
        <v>4</v>
      </c>
      <c r="D51">
        <v>8.5987670000000002E-2</v>
      </c>
      <c r="E51">
        <v>0.320756396</v>
      </c>
      <c r="F51">
        <v>0.39499563399999998</v>
      </c>
      <c r="G51">
        <v>0.987966923</v>
      </c>
      <c r="K51" s="47"/>
      <c r="L51" s="47"/>
      <c r="M51" s="2" t="s">
        <v>4</v>
      </c>
      <c r="N51" s="9">
        <f t="shared" si="46"/>
        <v>17.943368035775027</v>
      </c>
      <c r="O51" s="9">
        <f t="shared" si="43"/>
        <v>33.466717165709902</v>
      </c>
      <c r="P51" s="9">
        <f t="shared" si="44"/>
        <v>20.60630330309651</v>
      </c>
      <c r="Q51" s="9">
        <f t="shared" si="45"/>
        <v>25.770343158736022</v>
      </c>
    </row>
    <row r="52" spans="1:23">
      <c r="A52" s="54"/>
      <c r="B52" s="47"/>
      <c r="C52" s="3" t="s">
        <v>14</v>
      </c>
      <c r="D52">
        <v>0.18649273179082301</v>
      </c>
      <c r="E52">
        <v>0.41822432586107017</v>
      </c>
      <c r="F52">
        <v>1.0747898794958153</v>
      </c>
      <c r="G52">
        <v>1.7109039692273866</v>
      </c>
      <c r="K52" s="47"/>
      <c r="L52" s="47"/>
      <c r="M52" s="3" t="s">
        <v>14</v>
      </c>
      <c r="N52" s="9">
        <f>(D52*R$5)/10</f>
        <v>77.8322688013251</v>
      </c>
      <c r="O52" s="9">
        <f t="shared" ref="O52:O54" si="47">(E52*S$5)/10</f>
        <v>87.272431040858365</v>
      </c>
      <c r="P52" s="9">
        <f t="shared" ref="P52:P54" si="48">(F52*T$5)/10</f>
        <v>112.14020782816712</v>
      </c>
      <c r="Q52" s="9">
        <f>(G52*U$5)/10</f>
        <v>89.255179241731142</v>
      </c>
      <c r="R52" s="3"/>
      <c r="S52" s="3"/>
    </row>
    <row r="53" spans="1:23">
      <c r="A53" s="54"/>
      <c r="B53" s="47"/>
      <c r="C53" s="3" t="s">
        <v>15</v>
      </c>
      <c r="D53">
        <v>0.20824724095232422</v>
      </c>
      <c r="E53">
        <v>0.25865358029833935</v>
      </c>
      <c r="F53">
        <v>1.1573877258231144</v>
      </c>
      <c r="G53">
        <v>2.2356281679705439</v>
      </c>
      <c r="K53" s="47"/>
      <c r="L53" s="47"/>
      <c r="M53" s="3" t="s">
        <v>15</v>
      </c>
      <c r="N53" s="9">
        <f t="shared" ref="N53:N54" si="49">(D53*R$5)/10</f>
        <v>86.911458046072752</v>
      </c>
      <c r="O53" s="9">
        <f t="shared" si="47"/>
        <v>53.974207988935987</v>
      </c>
      <c r="P53" s="9">
        <f t="shared" si="48"/>
        <v>120.75820826714354</v>
      </c>
      <c r="Q53" s="9">
        <f t="shared" ref="Q53:Q54" si="50">(G53*U$5)/10</f>
        <v>116.62921849446828</v>
      </c>
    </row>
    <row r="54" spans="1:23">
      <c r="A54" s="54"/>
      <c r="B54" s="47"/>
      <c r="C54" s="3" t="s">
        <v>16</v>
      </c>
      <c r="D54">
        <v>0.20195659501283833</v>
      </c>
      <c r="E54">
        <v>0.34774334486395769</v>
      </c>
      <c r="F54">
        <v>0.99739344362282956</v>
      </c>
      <c r="G54">
        <v>1.752177271667209</v>
      </c>
      <c r="K54" s="47"/>
      <c r="L54" s="47"/>
      <c r="M54" s="3" t="s">
        <v>16</v>
      </c>
      <c r="N54" s="9">
        <f t="shared" si="49"/>
        <v>84.286072911786661</v>
      </c>
      <c r="O54" s="9">
        <f t="shared" si="47"/>
        <v>72.564901675849924</v>
      </c>
      <c r="P54" s="9">
        <f t="shared" si="48"/>
        <v>104.06490625570771</v>
      </c>
      <c r="Q54" s="9">
        <f t="shared" si="50"/>
        <v>91.408342758458545</v>
      </c>
      <c r="R54" s="3">
        <f>AVERAGE(N49:Q54)</f>
        <v>56.427230963238856</v>
      </c>
      <c r="S54" s="3">
        <f>_xlfn.STDEV.S(N49:Q54)</f>
        <v>38.318317968485232</v>
      </c>
      <c r="U54" s="26">
        <f>(R54/($G$7/10))*1000</f>
        <v>1.5079232439333368</v>
      </c>
      <c r="V54" s="26">
        <f>(S54/($G$7/10))*1000</f>
        <v>1.0239928727098178</v>
      </c>
    </row>
    <row r="55" spans="1:23">
      <c r="A55" s="54"/>
      <c r="B55" s="47" t="s">
        <v>37</v>
      </c>
      <c r="C55" s="1" t="s">
        <v>2</v>
      </c>
      <c r="D55">
        <v>7.1049466000000006E-2</v>
      </c>
      <c r="E55">
        <v>0.15171485800000001</v>
      </c>
      <c r="F55">
        <v>0.37401428399999997</v>
      </c>
      <c r="G55">
        <v>0.30532995800000001</v>
      </c>
      <c r="K55" s="47"/>
      <c r="L55" s="47" t="s">
        <v>37</v>
      </c>
      <c r="M55" s="1" t="s">
        <v>2</v>
      </c>
      <c r="N55" s="9">
        <f>(D55*J$5)/10</f>
        <v>14.826157252351233</v>
      </c>
      <c r="O55" s="9">
        <f t="shared" ref="O55:O57" si="51">(E55*K$5)/10</f>
        <v>15.829452836606384</v>
      </c>
      <c r="P55" s="9">
        <f t="shared" ref="P55:P57" si="52">(F55*L$5)/10</f>
        <v>19.511739149487603</v>
      </c>
      <c r="Q55" s="9">
        <f t="shared" ref="Q55:Q57" si="53">(G55*M$5)/10</f>
        <v>7.964292742118916</v>
      </c>
      <c r="W55" s="25"/>
    </row>
    <row r="56" spans="1:23">
      <c r="A56" s="54"/>
      <c r="B56" s="47"/>
      <c r="C56" s="1" t="s">
        <v>3</v>
      </c>
      <c r="D56">
        <v>7.2061215999999997E-2</v>
      </c>
      <c r="E56">
        <v>0.158498785</v>
      </c>
      <c r="F56">
        <v>0.31920914299999997</v>
      </c>
      <c r="G56">
        <v>0.99737195599999995</v>
      </c>
      <c r="K56" s="47"/>
      <c r="L56" s="47"/>
      <c r="M56" s="1" t="s">
        <v>3</v>
      </c>
      <c r="N56" s="9">
        <f t="shared" ref="N56:N57" si="54">(D56*J$5)/10</f>
        <v>15.037282901065698</v>
      </c>
      <c r="O56" s="9">
        <f t="shared" si="51"/>
        <v>16.53726652017771</v>
      </c>
      <c r="P56" s="9">
        <f t="shared" si="52"/>
        <v>16.652640818251438</v>
      </c>
      <c r="Q56" s="9">
        <f t="shared" si="53"/>
        <v>26.015666076120006</v>
      </c>
      <c r="U56" s="27"/>
      <c r="V56" s="27"/>
      <c r="W56" s="25"/>
    </row>
    <row r="57" spans="1:23">
      <c r="A57" s="54"/>
      <c r="B57" s="47"/>
      <c r="C57" s="2" t="s">
        <v>4</v>
      </c>
      <c r="D57">
        <v>6.5080368999999999E-2</v>
      </c>
      <c r="E57">
        <v>0.13155270699999999</v>
      </c>
      <c r="F57">
        <v>0.32298085199999998</v>
      </c>
      <c r="G57">
        <v>0.65985897000000004</v>
      </c>
      <c r="K57" s="47"/>
      <c r="L57" s="47"/>
      <c r="M57" s="2" t="s">
        <v>4</v>
      </c>
      <c r="N57" s="9">
        <f t="shared" si="54"/>
        <v>13.580563502546863</v>
      </c>
      <c r="O57" s="9">
        <f t="shared" si="51"/>
        <v>13.725797185826048</v>
      </c>
      <c r="P57" s="9">
        <f t="shared" si="52"/>
        <v>16.84940496685218</v>
      </c>
      <c r="Q57" s="9">
        <f t="shared" si="53"/>
        <v>17.211904262578336</v>
      </c>
    </row>
    <row r="58" spans="1:23">
      <c r="A58" s="54"/>
      <c r="B58" s="47"/>
      <c r="C58" s="3" t="s">
        <v>14</v>
      </c>
      <c r="D58">
        <v>2.9295317260168752E-2</v>
      </c>
      <c r="E58">
        <v>8.7396022442400453E-2</v>
      </c>
      <c r="F58">
        <v>0.18464413382887818</v>
      </c>
      <c r="G58">
        <v>0.31372886182800064</v>
      </c>
      <c r="K58" s="47"/>
      <c r="L58" s="47"/>
      <c r="M58" s="3" t="s">
        <v>14</v>
      </c>
      <c r="N58" s="9">
        <f>(D58*R$5)/10</f>
        <v>12.226326386655213</v>
      </c>
      <c r="O58" s="9">
        <f t="shared" ref="O58:O60" si="55">(E58*S$5)/10</f>
        <v>18.237254196407989</v>
      </c>
      <c r="P58" s="9">
        <f t="shared" ref="P58:P59" si="56">(F58*T$5)/10</f>
        <v>19.265190282155913</v>
      </c>
      <c r="Q58" s="9">
        <f t="shared" ref="Q58:Q60" si="57">(G58*U$5)/10</f>
        <v>16.366743136616641</v>
      </c>
    </row>
    <row r="59" spans="1:23">
      <c r="A59" s="54"/>
      <c r="B59" s="47"/>
      <c r="C59" s="3" t="s">
        <v>15</v>
      </c>
      <c r="D59">
        <v>0.55700522285588805</v>
      </c>
      <c r="E59">
        <v>5.9560591070217696E-2</v>
      </c>
      <c r="F59">
        <v>0.74854465393262748</v>
      </c>
      <c r="G59">
        <v>0.43925711665537198</v>
      </c>
      <c r="K59" s="47"/>
      <c r="L59" s="47"/>
      <c r="M59" s="3" t="s">
        <v>15</v>
      </c>
      <c r="N59" s="9">
        <f t="shared" ref="N59:N60" si="58">(D59*R$5)/10</f>
        <v>232.46471759386174</v>
      </c>
      <c r="O59" s="9">
        <f t="shared" si="55"/>
        <v>12.428730840145008</v>
      </c>
      <c r="P59" s="9">
        <f t="shared" si="56"/>
        <v>78.100803386840155</v>
      </c>
      <c r="Q59" s="9">
        <f t="shared" si="57"/>
        <v>22.915355499459118</v>
      </c>
    </row>
    <row r="60" spans="1:23">
      <c r="A60" s="54"/>
      <c r="B60" s="47"/>
      <c r="C60" s="3" t="s">
        <v>16</v>
      </c>
      <c r="D60">
        <v>8.7944682972558738E-2</v>
      </c>
      <c r="E60">
        <v>8.5637293552162222E-2</v>
      </c>
      <c r="G60">
        <v>0.39884154565037416</v>
      </c>
      <c r="K60" s="47"/>
      <c r="L60" s="47"/>
      <c r="M60" s="3" t="s">
        <v>16</v>
      </c>
      <c r="N60" s="9">
        <f t="shared" si="58"/>
        <v>36.703490474068637</v>
      </c>
      <c r="O60" s="9">
        <f t="shared" si="55"/>
        <v>17.870253674673943</v>
      </c>
      <c r="P60" s="9"/>
      <c r="Q60" s="9">
        <f t="shared" si="57"/>
        <v>20.806938487698382</v>
      </c>
      <c r="R60" s="3">
        <f>AVERAGE(N55:Q60)</f>
        <v>29.614259659676744</v>
      </c>
      <c r="S60" s="3">
        <f>_xlfn.STDEV.S(N55:Q60)</f>
        <v>46.314055394328641</v>
      </c>
      <c r="U60" s="26">
        <f>(R60/($G$7/10))*1000</f>
        <v>0.79139149184542423</v>
      </c>
      <c r="V60" s="26">
        <f>(S60/($G$7/10))*1000</f>
        <v>1.2376655642631536</v>
      </c>
    </row>
    <row r="61" spans="1:23">
      <c r="A61" s="54"/>
      <c r="B61" s="47" t="s">
        <v>38</v>
      </c>
      <c r="C61" s="1" t="s">
        <v>2</v>
      </c>
      <c r="D61">
        <v>2.8278022E-2</v>
      </c>
      <c r="E61">
        <v>6.5450193000000004E-2</v>
      </c>
      <c r="F61">
        <v>0.16142057500000001</v>
      </c>
      <c r="G61">
        <v>0.30015515100000001</v>
      </c>
      <c r="K61" s="47"/>
      <c r="L61" s="47" t="s">
        <v>38</v>
      </c>
      <c r="M61" s="1" t="s">
        <v>2</v>
      </c>
      <c r="N61" s="9">
        <f>(D61*J$5)/10</f>
        <v>5.9008803944768244</v>
      </c>
      <c r="O61" s="9">
        <f t="shared" ref="O61:O63" si="59">(E61*K$5)/10</f>
        <v>6.8288680284714456</v>
      </c>
      <c r="P61" s="9">
        <f t="shared" ref="P61:P63" si="60">(F61*L$5)/10</f>
        <v>8.4210584662063344</v>
      </c>
      <c r="Q61" s="9">
        <f t="shared" ref="Q61:Q63" si="61">(G61*M$5)/10</f>
        <v>7.8293119557528232</v>
      </c>
    </row>
    <row r="62" spans="1:23">
      <c r="A62" s="54"/>
      <c r="B62" s="47"/>
      <c r="C62" s="1" t="s">
        <v>3</v>
      </c>
      <c r="D62">
        <v>3.2608339E-2</v>
      </c>
      <c r="E62">
        <v>7.5010831E-2</v>
      </c>
      <c r="F62">
        <v>0.14823520300000001</v>
      </c>
      <c r="G62">
        <v>0.32367786799999998</v>
      </c>
      <c r="K62" s="47"/>
      <c r="L62" s="47"/>
      <c r="M62" s="1" t="s">
        <v>3</v>
      </c>
      <c r="N62" s="9">
        <f t="shared" ref="N62:N63" si="62">(D62*J$5)/10</f>
        <v>6.8045038051655098</v>
      </c>
      <c r="O62" s="9">
        <f t="shared" si="59"/>
        <v>7.8263950360692558</v>
      </c>
      <c r="P62" s="9">
        <f t="shared" si="60"/>
        <v>7.7331982692600647</v>
      </c>
      <c r="Q62" s="9">
        <f t="shared" si="61"/>
        <v>8.4428835997053522</v>
      </c>
    </row>
    <row r="63" spans="1:23">
      <c r="A63" s="54"/>
      <c r="B63" s="47"/>
      <c r="C63" s="2" t="s">
        <v>4</v>
      </c>
      <c r="D63">
        <v>2.9230052999999999E-2</v>
      </c>
      <c r="E63">
        <v>6.1503241E-2</v>
      </c>
      <c r="F63">
        <v>0.13874645399999999</v>
      </c>
      <c r="G63">
        <v>0.50083788500000004</v>
      </c>
      <c r="K63" s="47"/>
      <c r="L63" s="47"/>
      <c r="M63" s="2" t="s">
        <v>4</v>
      </c>
      <c r="N63" s="9">
        <f t="shared" si="62"/>
        <v>6.0995442565685281</v>
      </c>
      <c r="O63" s="9">
        <f t="shared" si="59"/>
        <v>6.4170554258300525</v>
      </c>
      <c r="P63" s="9">
        <f t="shared" si="60"/>
        <v>7.2381851019475523</v>
      </c>
      <c r="Q63" s="9">
        <f t="shared" si="61"/>
        <v>13.063963846232502</v>
      </c>
    </row>
    <row r="64" spans="1:23">
      <c r="A64" s="54"/>
      <c r="B64" s="47"/>
      <c r="C64" s="3" t="s">
        <v>14</v>
      </c>
      <c r="K64" s="47"/>
      <c r="L64" s="47"/>
      <c r="M64" s="3" t="s">
        <v>14</v>
      </c>
      <c r="N64" s="9"/>
      <c r="O64" s="9"/>
      <c r="P64" s="9"/>
      <c r="Q64" s="9"/>
    </row>
    <row r="65" spans="1:25">
      <c r="A65" s="54"/>
      <c r="B65" s="47"/>
      <c r="C65" s="3" t="s">
        <v>15</v>
      </c>
      <c r="K65" s="47"/>
      <c r="L65" s="47"/>
      <c r="M65" s="3" t="s">
        <v>15</v>
      </c>
      <c r="N65" s="9"/>
      <c r="O65" s="9"/>
      <c r="P65" s="9"/>
      <c r="Q65" s="9"/>
    </row>
    <row r="66" spans="1:25" ht="14.65" thickBot="1">
      <c r="A66" s="54"/>
      <c r="B66" s="47"/>
      <c r="C66" s="3" t="s">
        <v>16</v>
      </c>
      <c r="K66" s="48"/>
      <c r="L66" s="47"/>
      <c r="M66" s="10" t="s">
        <v>16</v>
      </c>
      <c r="N66" s="9"/>
      <c r="O66" s="9"/>
      <c r="P66" s="9"/>
      <c r="Q66" s="9"/>
      <c r="R66" s="3">
        <f>AVERAGE(N61:Q66)</f>
        <v>7.7171540154738532</v>
      </c>
      <c r="S66" s="3">
        <f>_xlfn.STDEV.S(N61:Q66)</f>
        <v>1.8851687133601014</v>
      </c>
      <c r="T66" s="20">
        <f>MEDIAN(N49:Q63)</f>
        <v>17.943368035775027</v>
      </c>
      <c r="U66" s="26">
        <f>(R66/($G$7/10))*1000</f>
        <v>0.20622801647891756</v>
      </c>
      <c r="V66" s="26">
        <f>(S66/($G$7/10))*1000</f>
        <v>5.0377976609618701E-2</v>
      </c>
      <c r="W66" s="26">
        <f>(T66/($G$7/10))*1000</f>
        <v>0.47950645944726283</v>
      </c>
      <c r="X66" s="29">
        <f>(W66*10^-18)*(6.02214*10^23)</f>
        <v>288765.50296957395</v>
      </c>
      <c r="Y66" s="30">
        <f>T66*K12/10000000</f>
        <v>6.985024812692163E-2</v>
      </c>
    </row>
    <row r="67" spans="1:25">
      <c r="A67" s="54" t="s">
        <v>11</v>
      </c>
      <c r="B67" s="47" t="s">
        <v>36</v>
      </c>
      <c r="C67" s="1" t="s">
        <v>2</v>
      </c>
      <c r="D67">
        <v>8.2054305999999994E-2</v>
      </c>
      <c r="E67">
        <v>0.19996825700000001</v>
      </c>
      <c r="F67">
        <v>0.40446483300000002</v>
      </c>
      <c r="K67" s="46" t="s">
        <v>11</v>
      </c>
      <c r="L67" s="47" t="s">
        <v>36</v>
      </c>
      <c r="M67" s="12" t="s">
        <v>2</v>
      </c>
      <c r="N67" s="9">
        <f>(D67*J$5)/10</f>
        <v>17.122578289167539</v>
      </c>
      <c r="O67" s="9">
        <f t="shared" ref="O67:O69" si="63">(E67*K$5)/10</f>
        <v>20.864061270781299</v>
      </c>
      <c r="P67" s="9">
        <f t="shared" ref="P67:P69" si="64">(F67*L$5)/10</f>
        <v>21.100296577542117</v>
      </c>
      <c r="Q67" s="9"/>
    </row>
    <row r="68" spans="1:25">
      <c r="A68" s="54"/>
      <c r="B68" s="47"/>
      <c r="C68" s="1" t="s">
        <v>3</v>
      </c>
      <c r="D68">
        <v>8.3122594999999994E-2</v>
      </c>
      <c r="E68">
        <v>0.21094742599999999</v>
      </c>
      <c r="F68">
        <v>0.41511816400000001</v>
      </c>
      <c r="G68">
        <v>0.89319494700000002</v>
      </c>
      <c r="K68" s="47"/>
      <c r="L68" s="47"/>
      <c r="M68" s="1" t="s">
        <v>3</v>
      </c>
      <c r="N68" s="9">
        <f t="shared" ref="N68:N69" si="65">(D68*J$5)/10</f>
        <v>17.345502142035862</v>
      </c>
      <c r="O68" s="9">
        <f t="shared" si="63"/>
        <v>22.009593357497756</v>
      </c>
      <c r="P68" s="9">
        <f t="shared" si="64"/>
        <v>21.656064162999229</v>
      </c>
      <c r="Q68" s="9">
        <f t="shared" ref="Q68:Q69" si="66">(G68*M$5)/10</f>
        <v>23.298290414363432</v>
      </c>
    </row>
    <row r="69" spans="1:25">
      <c r="A69" s="54"/>
      <c r="B69" s="47"/>
      <c r="C69" s="2" t="s">
        <v>4</v>
      </c>
      <c r="D69">
        <v>7.9719355000000006E-2</v>
      </c>
      <c r="E69">
        <v>0.21674644900000001</v>
      </c>
      <c r="F69">
        <v>0.40079173699999998</v>
      </c>
      <c r="G69">
        <v>0.93844002900000001</v>
      </c>
      <c r="K69" s="47"/>
      <c r="L69" s="47"/>
      <c r="M69" s="2" t="s">
        <v>4</v>
      </c>
      <c r="N69" s="9">
        <f t="shared" si="65"/>
        <v>16.63533534912159</v>
      </c>
      <c r="O69" s="9">
        <f t="shared" si="63"/>
        <v>22.614645244221308</v>
      </c>
      <c r="P69" s="9">
        <f t="shared" si="64"/>
        <v>20.908676914633666</v>
      </c>
      <c r="Q69" s="9">
        <f t="shared" si="66"/>
        <v>24.478472930843441</v>
      </c>
    </row>
    <row r="70" spans="1:25">
      <c r="A70" s="54"/>
      <c r="B70" s="47"/>
      <c r="C70" s="3" t="s">
        <v>14</v>
      </c>
      <c r="D70">
        <v>0.40394414035279458</v>
      </c>
      <c r="E70">
        <v>0.57985793821949916</v>
      </c>
      <c r="F70">
        <v>1.1099626081142528</v>
      </c>
      <c r="G70">
        <v>2.1144058708570816</v>
      </c>
      <c r="K70" s="47"/>
      <c r="L70" s="47"/>
      <c r="M70" s="3" t="s">
        <v>14</v>
      </c>
      <c r="N70" s="9">
        <f>(D70*R$5)/10</f>
        <v>168.58506286412822</v>
      </c>
      <c r="O70" s="9">
        <f t="shared" ref="O70:O72" si="67">(E70*S$5)/10</f>
        <v>121.00112020639904</v>
      </c>
      <c r="P70" s="9">
        <f t="shared" ref="P70:P72" si="68">(F70*T$5)/10</f>
        <v>115.81002010720121</v>
      </c>
      <c r="Q70" s="9">
        <f>(G70*U$5)/10</f>
        <v>110.30524119851142</v>
      </c>
      <c r="R70" s="3"/>
      <c r="S70" s="3"/>
    </row>
    <row r="71" spans="1:25">
      <c r="A71" s="54"/>
      <c r="B71" s="47"/>
      <c r="C71" s="3" t="s">
        <v>15</v>
      </c>
      <c r="D71">
        <v>0.33768310613586794</v>
      </c>
      <c r="E71">
        <v>0.49420294330359987</v>
      </c>
      <c r="F71">
        <v>1.4472297978566042</v>
      </c>
      <c r="G71">
        <v>1.8851935903667645</v>
      </c>
      <c r="K71" s="47"/>
      <c r="L71" s="47"/>
      <c r="M71" s="3" t="s">
        <v>15</v>
      </c>
      <c r="N71" s="9">
        <f t="shared" ref="N71:N72" si="69">(D71*R$5)/10</f>
        <v>140.93118822406885</v>
      </c>
      <c r="O71" s="9">
        <f t="shared" si="67"/>
        <v>103.12717272208621</v>
      </c>
      <c r="P71" s="9">
        <f t="shared" si="68"/>
        <v>150.99942175012617</v>
      </c>
      <c r="Q71" s="9">
        <f t="shared" ref="Q71:Q72" si="70">(G71*U$5)/10</f>
        <v>98.34759568038929</v>
      </c>
    </row>
    <row r="72" spans="1:25">
      <c r="A72" s="54"/>
      <c r="B72" s="47"/>
      <c r="C72" s="3" t="s">
        <v>16</v>
      </c>
      <c r="D72">
        <v>0.26044011262876354</v>
      </c>
      <c r="E72">
        <v>0.55011715563840891</v>
      </c>
      <c r="F72">
        <v>1.0734415249786642</v>
      </c>
      <c r="G72">
        <v>2.1737150057765833</v>
      </c>
      <c r="K72" s="47"/>
      <c r="L72" s="47"/>
      <c r="M72" s="3" t="s">
        <v>16</v>
      </c>
      <c r="N72" s="9">
        <f t="shared" si="69"/>
        <v>108.69402071661213</v>
      </c>
      <c r="O72" s="9">
        <f t="shared" si="67"/>
        <v>114.79500010191812</v>
      </c>
      <c r="P72" s="9">
        <f t="shared" si="68"/>
        <v>111.99952474334846</v>
      </c>
      <c r="Q72" s="9">
        <f t="shared" si="70"/>
        <v>113.39930583517403</v>
      </c>
      <c r="R72" s="3">
        <f>AVERAGE(N67:Q72)</f>
        <v>73.305573513181329</v>
      </c>
      <c r="S72" s="3">
        <f>_xlfn.STDEV.S(N67:Q72)</f>
        <v>53.600766678164298</v>
      </c>
      <c r="U72" s="26">
        <f>(R72/($G$8/10))*1000</f>
        <v>2.252311314278201</v>
      </c>
      <c r="V72" s="26">
        <f>(S72/($G$8/10))*1000</f>
        <v>1.6468817779797784</v>
      </c>
    </row>
    <row r="73" spans="1:25">
      <c r="A73" s="54"/>
      <c r="B73" s="47" t="s">
        <v>37</v>
      </c>
      <c r="C73" s="1" t="s">
        <v>2</v>
      </c>
      <c r="D73">
        <v>4.0879273000000001E-2</v>
      </c>
      <c r="E73">
        <v>0.169957156</v>
      </c>
      <c r="F73">
        <v>0.34380287500000001</v>
      </c>
      <c r="K73" s="47"/>
      <c r="L73" s="47" t="s">
        <v>37</v>
      </c>
      <c r="M73" s="1" t="s">
        <v>2</v>
      </c>
      <c r="N73" s="9">
        <f>(D73*J$5)/10</f>
        <v>8.5304304730424843</v>
      </c>
      <c r="O73" s="9">
        <f t="shared" ref="O73:O75" si="71">(E73*K$5)/10</f>
        <v>17.732797041841174</v>
      </c>
      <c r="P73" s="9">
        <f t="shared" ref="P73:P75" si="72">(F73*L$5)/10</f>
        <v>17.935657280522186</v>
      </c>
      <c r="Q73" s="9"/>
      <c r="W73" s="25"/>
    </row>
    <row r="74" spans="1:25">
      <c r="A74" s="54"/>
      <c r="B74" s="47"/>
      <c r="C74" s="1" t="s">
        <v>3</v>
      </c>
      <c r="D74">
        <v>8.2629980000000006E-2</v>
      </c>
      <c r="E74">
        <v>0.182885454</v>
      </c>
      <c r="F74">
        <v>0.32266955600000002</v>
      </c>
      <c r="G74">
        <v>0.58592698399999998</v>
      </c>
      <c r="K74" s="47"/>
      <c r="L74" s="47"/>
      <c r="M74" s="1" t="s">
        <v>3</v>
      </c>
      <c r="N74" s="9">
        <f t="shared" ref="N74:N75" si="73">(D74*J$5)/10</f>
        <v>17.242706331369718</v>
      </c>
      <c r="O74" s="9">
        <f t="shared" si="71"/>
        <v>19.08169514019745</v>
      </c>
      <c r="P74" s="9">
        <f t="shared" si="72"/>
        <v>16.833165142305056</v>
      </c>
      <c r="Q74" s="9">
        <f t="shared" ref="Q74:Q75" si="74">(G74*M$5)/10</f>
        <v>15.283446330159407</v>
      </c>
      <c r="U74" s="27"/>
      <c r="V74" s="27"/>
      <c r="W74" s="25"/>
    </row>
    <row r="75" spans="1:25">
      <c r="A75" s="54"/>
      <c r="B75" s="47"/>
      <c r="C75" s="2" t="s">
        <v>4</v>
      </c>
      <c r="D75">
        <v>6.4828459000000005E-2</v>
      </c>
      <c r="E75">
        <v>0.15047201299999999</v>
      </c>
      <c r="F75">
        <v>0.27905698800000001</v>
      </c>
      <c r="G75">
        <v>0.88369272899999995</v>
      </c>
      <c r="K75" s="47"/>
      <c r="L75" s="47"/>
      <c r="M75" s="2" t="s">
        <v>4</v>
      </c>
      <c r="N75" s="9">
        <f t="shared" si="73"/>
        <v>13.52799650262825</v>
      </c>
      <c r="O75" s="9">
        <f t="shared" si="71"/>
        <v>15.69977828415937</v>
      </c>
      <c r="P75" s="9">
        <f t="shared" si="72"/>
        <v>14.557965806722217</v>
      </c>
      <c r="Q75" s="9">
        <f t="shared" si="74"/>
        <v>23.050432502394536</v>
      </c>
    </row>
    <row r="76" spans="1:25">
      <c r="A76" s="54"/>
      <c r="B76" s="47"/>
      <c r="C76" s="3" t="s">
        <v>14</v>
      </c>
      <c r="E76">
        <v>9.4851039446749635E-2</v>
      </c>
      <c r="F76">
        <v>0.23715913056824642</v>
      </c>
      <c r="G76">
        <v>0.41537625657565458</v>
      </c>
      <c r="K76" s="47"/>
      <c r="L76" s="47"/>
      <c r="M76" s="3" t="s">
        <v>14</v>
      </c>
      <c r="N76" s="9"/>
      <c r="O76" s="9">
        <f t="shared" ref="O76:O78" si="75">(E76*S$5)/10</f>
        <v>19.792920419507162</v>
      </c>
      <c r="P76" s="9">
        <f t="shared" ref="P76:P78" si="76">(F76*T$5)/10</f>
        <v>24.744440469374673</v>
      </c>
      <c r="Q76" s="9">
        <f t="shared" ref="Q76:Q78" si="77">(G76*U$5)/10</f>
        <v>21.669528448263243</v>
      </c>
    </row>
    <row r="77" spans="1:25">
      <c r="A77" s="54"/>
      <c r="B77" s="47"/>
      <c r="C77" s="3" t="s">
        <v>15</v>
      </c>
      <c r="D77">
        <v>5.7993423877887966E-2</v>
      </c>
      <c r="E77">
        <v>0.44811932830222351</v>
      </c>
      <c r="F77">
        <v>0.47495784666840429</v>
      </c>
      <c r="G77">
        <v>0.42126054068171709</v>
      </c>
      <c r="K77" s="47"/>
      <c r="L77" s="47"/>
      <c r="M77" s="3" t="s">
        <v>15</v>
      </c>
      <c r="N77" s="9">
        <f t="shared" ref="N77:N78" si="78">(D77*R$5)/10</f>
        <v>24.203408425781213</v>
      </c>
      <c r="O77" s="9">
        <f t="shared" si="75"/>
        <v>93.510732779142558</v>
      </c>
      <c r="P77" s="9">
        <f t="shared" si="76"/>
        <v>49.55561328880281</v>
      </c>
      <c r="Q77" s="9">
        <f t="shared" si="77"/>
        <v>21.976502329931801</v>
      </c>
    </row>
    <row r="78" spans="1:25">
      <c r="A78" s="54"/>
      <c r="B78" s="47"/>
      <c r="C78" s="3" t="s">
        <v>16</v>
      </c>
      <c r="D78">
        <v>4.8838286264831457E-2</v>
      </c>
      <c r="E78">
        <v>0.11067089225768954</v>
      </c>
      <c r="F78">
        <v>0.21075867190242617</v>
      </c>
      <c r="G78">
        <v>0.74290771299084302</v>
      </c>
      <c r="K78" s="47"/>
      <c r="L78" s="47"/>
      <c r="M78" s="3" t="s">
        <v>16</v>
      </c>
      <c r="N78" s="9">
        <f t="shared" si="78"/>
        <v>20.382534953823203</v>
      </c>
      <c r="O78" s="9">
        <f t="shared" si="75"/>
        <v>23.094108150939878</v>
      </c>
      <c r="P78" s="9">
        <f t="shared" si="76"/>
        <v>21.989899346478339</v>
      </c>
      <c r="Q78" s="9">
        <f t="shared" si="77"/>
        <v>38.756331317067378</v>
      </c>
      <c r="R78" s="3">
        <f>AVERAGE(N73:Q78)</f>
        <v>24.506913216566094</v>
      </c>
      <c r="S78" s="3">
        <f>_xlfn.STDEV.S(N73:Q78)</f>
        <v>17.625549502399078</v>
      </c>
      <c r="U78" s="26">
        <f>(R78/($G$8/10))*1000</f>
        <v>0.75297409556151396</v>
      </c>
      <c r="V78" s="26">
        <f>(S78/($G$8/10))*1000</f>
        <v>0.54154442373315148</v>
      </c>
    </row>
    <row r="79" spans="1:25">
      <c r="A79" s="54"/>
      <c r="B79" s="47" t="s">
        <v>38</v>
      </c>
      <c r="C79" s="1" t="s">
        <v>2</v>
      </c>
      <c r="D79">
        <v>2.9098003000000001E-2</v>
      </c>
      <c r="E79">
        <v>6.7533409000000003E-2</v>
      </c>
      <c r="F79">
        <v>0.14880610699999999</v>
      </c>
      <c r="K79" s="47"/>
      <c r="L79" s="47" t="s">
        <v>38</v>
      </c>
      <c r="M79" s="1" t="s">
        <v>2</v>
      </c>
      <c r="N79" s="9">
        <f>(D79*J$5)/10</f>
        <v>6.0719888902104895</v>
      </c>
      <c r="O79" s="9">
        <f t="shared" ref="O79:O81" si="79">(E79*K$5)/10</f>
        <v>7.0462242574866938</v>
      </c>
      <c r="P79" s="9">
        <f t="shared" ref="P79:P81" si="80">(F79*L$5)/10</f>
        <v>7.76298143638477</v>
      </c>
      <c r="Q79" s="9"/>
    </row>
    <row r="80" spans="1:25">
      <c r="A80" s="54"/>
      <c r="B80" s="47"/>
      <c r="C80" s="1" t="s">
        <v>3</v>
      </c>
      <c r="D80">
        <v>2.9057291999999998E-2</v>
      </c>
      <c r="E80">
        <v>8.0818401999999998E-2</v>
      </c>
      <c r="F80">
        <v>0.16981573699999999</v>
      </c>
      <c r="G80">
        <v>0.323134325</v>
      </c>
      <c r="K80" s="47"/>
      <c r="L80" s="47"/>
      <c r="M80" s="1" t="s">
        <v>3</v>
      </c>
      <c r="N80" s="9">
        <f t="shared" ref="N80:N81" si="81">(D80*J$5)/10</f>
        <v>6.0634935738924129</v>
      </c>
      <c r="O80" s="9">
        <f t="shared" si="79"/>
        <v>8.4323387943249095</v>
      </c>
      <c r="P80" s="9">
        <f t="shared" si="80"/>
        <v>8.8590209132814586</v>
      </c>
      <c r="Q80" s="9">
        <f t="shared" ref="Q80:Q81" si="82">(G80*M$5)/10</f>
        <v>8.4287057063918862</v>
      </c>
    </row>
    <row r="81" spans="1:25">
      <c r="A81" s="54"/>
      <c r="B81" s="47"/>
      <c r="C81" s="2" t="s">
        <v>4</v>
      </c>
      <c r="D81">
        <v>3.3279695999999998E-2</v>
      </c>
      <c r="E81">
        <v>7.5465994999999994E-2</v>
      </c>
      <c r="F81">
        <v>0.15601559200000001</v>
      </c>
      <c r="G81">
        <v>0.26125791700000001</v>
      </c>
      <c r="K81" s="47"/>
      <c r="L81" s="47"/>
      <c r="M81" s="2" t="s">
        <v>4</v>
      </c>
      <c r="N81" s="9">
        <f t="shared" si="81"/>
        <v>6.9445983761010153</v>
      </c>
      <c r="O81" s="9">
        <f t="shared" si="79"/>
        <v>7.873885421427036</v>
      </c>
      <c r="P81" s="9">
        <f t="shared" si="80"/>
        <v>8.1390889722192661</v>
      </c>
      <c r="Q81" s="9">
        <f t="shared" si="82"/>
        <v>6.8147080810989609</v>
      </c>
    </row>
    <row r="82" spans="1:25">
      <c r="A82" s="54"/>
      <c r="B82" s="47"/>
      <c r="C82" s="3" t="s">
        <v>14</v>
      </c>
      <c r="K82" s="47"/>
      <c r="L82" s="47"/>
      <c r="M82" s="3" t="s">
        <v>14</v>
      </c>
      <c r="N82" s="9"/>
      <c r="O82" s="9"/>
      <c r="P82" s="9"/>
      <c r="Q82" s="9"/>
    </row>
    <row r="83" spans="1:25">
      <c r="A83" s="54"/>
      <c r="B83" s="47"/>
      <c r="C83" s="3" t="s">
        <v>15</v>
      </c>
      <c r="K83" s="47"/>
      <c r="L83" s="47"/>
      <c r="M83" s="3" t="s">
        <v>15</v>
      </c>
      <c r="N83" s="9"/>
      <c r="O83" s="9"/>
      <c r="P83" s="9"/>
      <c r="Q83" s="9"/>
    </row>
    <row r="84" spans="1:25" ht="14.65" thickBot="1">
      <c r="A84" s="54"/>
      <c r="B84" s="47"/>
      <c r="C84" s="3" t="s">
        <v>16</v>
      </c>
      <c r="K84" s="48"/>
      <c r="L84" s="47"/>
      <c r="M84" s="10" t="s">
        <v>16</v>
      </c>
      <c r="N84" s="9"/>
      <c r="O84" s="9"/>
      <c r="P84" s="9"/>
      <c r="Q84" s="9"/>
      <c r="R84" s="3">
        <f>AVERAGE(N79:Q84)</f>
        <v>7.4942758566198995</v>
      </c>
      <c r="S84" s="3">
        <f>_xlfn.STDEV.S(N79:Q84)</f>
        <v>0.96345661232089208</v>
      </c>
      <c r="T84" s="20">
        <f>MEDIAN(N67:Q81)</f>
        <v>21.004486746087892</v>
      </c>
      <c r="U84" s="26">
        <f>(R84/($G$8/10))*1000</f>
        <v>0.23026137707185124</v>
      </c>
      <c r="V84" s="26">
        <f>(S84/($G$8/10))*1000</f>
        <v>2.96021724508614E-2</v>
      </c>
      <c r="W84" s="26">
        <f>(T84/($G$8/10))*1000</f>
        <v>0.64536215844916001</v>
      </c>
      <c r="X84" s="29">
        <f>(W84*10^-18)*(6.02214*10^23)</f>
        <v>388646.12688830245</v>
      </c>
      <c r="Y84" s="30">
        <f>T84*K12/10000000</f>
        <v>8.1766623081445625E-2</v>
      </c>
    </row>
    <row r="85" spans="1:25">
      <c r="A85" s="54" t="s">
        <v>12</v>
      </c>
      <c r="B85" s="47" t="s">
        <v>36</v>
      </c>
      <c r="C85" s="1" t="s">
        <v>2</v>
      </c>
      <c r="D85">
        <v>8.6734356999999998E-2</v>
      </c>
      <c r="E85">
        <v>0.19906236999999999</v>
      </c>
      <c r="F85">
        <v>0.51152402600000002</v>
      </c>
      <c r="G85">
        <v>1.16241968</v>
      </c>
      <c r="K85" s="46" t="s">
        <v>12</v>
      </c>
      <c r="L85" s="47" t="s">
        <v>36</v>
      </c>
      <c r="M85" s="12" t="s">
        <v>2</v>
      </c>
      <c r="N85" s="9">
        <f>(D85*J$5)/10</f>
        <v>18.099181998969154</v>
      </c>
      <c r="O85" s="9">
        <f t="shared" ref="O85:O87" si="83">(E85*K$5)/10</f>
        <v>20.76954386008844</v>
      </c>
      <c r="P85" s="9">
        <f t="shared" ref="P85:P87" si="84">(F85*L$5)/10</f>
        <v>26.685406924211794</v>
      </c>
      <c r="Q85" s="9">
        <f t="shared" ref="Q85:Q87" si="85">(G85*M$5)/10</f>
        <v>30.320806649179808</v>
      </c>
    </row>
    <row r="86" spans="1:25">
      <c r="A86" s="54"/>
      <c r="B86" s="47"/>
      <c r="C86" s="1" t="s">
        <v>3</v>
      </c>
      <c r="D86">
        <v>8.4345322E-2</v>
      </c>
      <c r="E86">
        <v>0.25082721899999999</v>
      </c>
      <c r="F86">
        <v>0.49121862199999999</v>
      </c>
      <c r="G86">
        <v>1.1073242249999999</v>
      </c>
      <c r="K86" s="47"/>
      <c r="L86" s="47"/>
      <c r="M86" s="1" t="s">
        <v>3</v>
      </c>
      <c r="N86" s="9">
        <f t="shared" ref="N86:N87" si="86">(D86*J$5)/10</f>
        <v>17.600653148782285</v>
      </c>
      <c r="O86" s="9">
        <f t="shared" si="83"/>
        <v>26.170525983009789</v>
      </c>
      <c r="P86" s="9">
        <f t="shared" si="84"/>
        <v>25.626105814276208</v>
      </c>
      <c r="Q86" s="9">
        <f t="shared" si="85"/>
        <v>28.883684870319712</v>
      </c>
    </row>
    <row r="87" spans="1:25">
      <c r="A87" s="54"/>
      <c r="B87" s="47"/>
      <c r="C87" s="2" t="s">
        <v>4</v>
      </c>
      <c r="D87">
        <v>8.0009901999999994E-2</v>
      </c>
      <c r="E87">
        <v>0.167558338</v>
      </c>
      <c r="F87">
        <v>0.44018661999999997</v>
      </c>
      <c r="G87">
        <v>0.74044676300000001</v>
      </c>
      <c r="K87" s="47"/>
      <c r="L87" s="47"/>
      <c r="M87" s="2" t="s">
        <v>4</v>
      </c>
      <c r="N87" s="9">
        <f t="shared" si="86"/>
        <v>16.695964876037372</v>
      </c>
      <c r="O87" s="9">
        <f t="shared" si="83"/>
        <v>17.482511889185904</v>
      </c>
      <c r="P87" s="9">
        <f t="shared" si="84"/>
        <v>22.963846232500099</v>
      </c>
      <c r="Q87" s="9">
        <f t="shared" si="85"/>
        <v>19.313973706066356</v>
      </c>
    </row>
    <row r="88" spans="1:25">
      <c r="A88" s="54"/>
      <c r="B88" s="47"/>
      <c r="C88" s="3" t="s">
        <v>14</v>
      </c>
      <c r="D88">
        <v>0.22888055449180908</v>
      </c>
      <c r="E88">
        <v>0.37815807452379163</v>
      </c>
      <c r="F88">
        <v>1.0345155352016793</v>
      </c>
      <c r="G88">
        <v>1.5985962761966641</v>
      </c>
      <c r="K88" s="47"/>
      <c r="L88" s="47"/>
      <c r="M88" s="3" t="s">
        <v>14</v>
      </c>
      <c r="N88" s="9">
        <f>(D88*R$5)/10</f>
        <v>95.522719140518433</v>
      </c>
      <c r="O88" s="9">
        <f t="shared" ref="O88:O90" si="87">(E88*S$5)/10</f>
        <v>78.911656832664875</v>
      </c>
      <c r="P88" s="9">
        <f t="shared" ref="P88:P90" si="88">(F88*T$5)/10</f>
        <v>107.93810895707784</v>
      </c>
      <c r="Q88" s="9">
        <f>(G88*U$5)/10</f>
        <v>83.396262872386842</v>
      </c>
      <c r="R88" s="3"/>
      <c r="S88" s="3"/>
    </row>
    <row r="89" spans="1:25">
      <c r="A89" s="54"/>
      <c r="B89" s="47"/>
      <c r="C89" s="3" t="s">
        <v>15</v>
      </c>
      <c r="D89">
        <v>0.23179093232579664</v>
      </c>
      <c r="E89">
        <v>0.51597183949110459</v>
      </c>
      <c r="F89">
        <v>1.1841537324644293</v>
      </c>
      <c r="G89">
        <v>1.8579043636177959</v>
      </c>
      <c r="K89" s="47"/>
      <c r="L89" s="47"/>
      <c r="M89" s="3" t="s">
        <v>15</v>
      </c>
      <c r="N89" s="9">
        <f t="shared" ref="N89:N90" si="89">(D89*R$5)/10</f>
        <v>96.737357950906031</v>
      </c>
      <c r="O89" s="9">
        <f t="shared" si="87"/>
        <v>107.66976953887377</v>
      </c>
      <c r="P89" s="9">
        <f t="shared" si="88"/>
        <v>123.5508895202413</v>
      </c>
      <c r="Q89" s="9">
        <f t="shared" ref="Q89:Q90" si="90">(G89*U$5)/10</f>
        <v>96.923959480663044</v>
      </c>
    </row>
    <row r="90" spans="1:25">
      <c r="A90" s="54"/>
      <c r="B90" s="47"/>
      <c r="C90" s="3" t="s">
        <v>16</v>
      </c>
      <c r="D90">
        <v>0.261299121975966</v>
      </c>
      <c r="E90">
        <v>0.4249656468348228</v>
      </c>
      <c r="F90">
        <v>1.037215317273628</v>
      </c>
      <c r="G90">
        <v>2.1843542819451325</v>
      </c>
      <c r="K90" s="47"/>
      <c r="L90" s="47"/>
      <c r="M90" s="3" t="s">
        <v>16</v>
      </c>
      <c r="N90" s="9">
        <f t="shared" si="89"/>
        <v>109.05252608983656</v>
      </c>
      <c r="O90" s="9">
        <f t="shared" si="87"/>
        <v>88.679167649482977</v>
      </c>
      <c r="P90" s="9">
        <f t="shared" si="88"/>
        <v>108.21979575783288</v>
      </c>
      <c r="Q90" s="9">
        <f t="shared" si="90"/>
        <v>113.954340202097</v>
      </c>
      <c r="R90" s="3">
        <f>AVERAGE(N85:Q90)</f>
        <v>61.715364997717018</v>
      </c>
      <c r="S90" s="3">
        <f>_xlfn.STDEV.S(N85:Q90)</f>
        <v>41.162825501619302</v>
      </c>
      <c r="U90" s="26">
        <f>(R90/($G$9/10))*1000</f>
        <v>1.7324685723951683</v>
      </c>
      <c r="V90" s="26">
        <f>(S90/($G$9/10))*1000</f>
        <v>1.1555193999934998</v>
      </c>
    </row>
    <row r="91" spans="1:25">
      <c r="A91" s="54"/>
      <c r="B91" s="47" t="s">
        <v>37</v>
      </c>
      <c r="C91" s="1" t="s">
        <v>2</v>
      </c>
      <c r="D91">
        <v>7.2897478000000002E-2</v>
      </c>
      <c r="E91">
        <v>0.161390227</v>
      </c>
      <c r="F91">
        <v>0.39742966499999999</v>
      </c>
      <c r="G91">
        <v>0.95088772099999996</v>
      </c>
      <c r="K91" s="47"/>
      <c r="L91" s="47" t="s">
        <v>37</v>
      </c>
      <c r="M91" s="1" t="s">
        <v>2</v>
      </c>
      <c r="N91" s="9">
        <f>(D91*J$5)/10</f>
        <v>15.211788813835906</v>
      </c>
      <c r="O91" s="9">
        <f t="shared" ref="O91:O93" si="91">(E91*K$5)/10</f>
        <v>16.838950517197848</v>
      </c>
      <c r="P91" s="9">
        <f t="shared" ref="P91:P93" si="92">(F91*L$5)/10</f>
        <v>20.733282886458536</v>
      </c>
      <c r="Q91" s="9">
        <f t="shared" ref="Q91:Q93" si="93">(G91*M$5)/10</f>
        <v>24.803161224455728</v>
      </c>
      <c r="W91" s="25"/>
    </row>
    <row r="92" spans="1:25">
      <c r="A92" s="54"/>
      <c r="B92" s="47"/>
      <c r="C92" s="1" t="s">
        <v>3</v>
      </c>
      <c r="D92">
        <v>0.109810872</v>
      </c>
      <c r="E92">
        <v>0.173760522</v>
      </c>
      <c r="F92">
        <v>0.362683755</v>
      </c>
      <c r="G92">
        <v>0.58968772800000002</v>
      </c>
      <c r="K92" s="47"/>
      <c r="L92" s="47"/>
      <c r="M92" s="1" t="s">
        <v>3</v>
      </c>
      <c r="N92" s="9">
        <f t="shared" ref="N92:N93" si="94">(D92*J$5)/10</f>
        <v>22.914644513863244</v>
      </c>
      <c r="O92" s="9">
        <f t="shared" si="91"/>
        <v>18.129628331215297</v>
      </c>
      <c r="P92" s="9">
        <f t="shared" si="92"/>
        <v>18.920643205478939</v>
      </c>
      <c r="Q92" s="9">
        <f t="shared" si="93"/>
        <v>15.381542391025363</v>
      </c>
      <c r="U92" s="27"/>
      <c r="V92" s="27"/>
      <c r="W92" s="25"/>
    </row>
    <row r="93" spans="1:25">
      <c r="A93" s="54"/>
      <c r="B93" s="47"/>
      <c r="C93" s="2" t="s">
        <v>4</v>
      </c>
      <c r="D93">
        <v>6.8948229E-2</v>
      </c>
      <c r="E93">
        <v>0.14199382299999999</v>
      </c>
      <c r="F93">
        <v>0.34506040799999999</v>
      </c>
      <c r="G93">
        <v>0.51347810199999999</v>
      </c>
      <c r="K93" s="47"/>
      <c r="L93" s="47"/>
      <c r="M93" s="2" t="s">
        <v>4</v>
      </c>
      <c r="N93" s="9">
        <f t="shared" si="94"/>
        <v>14.387684284989891</v>
      </c>
      <c r="O93" s="9">
        <f t="shared" si="91"/>
        <v>14.815190508683958</v>
      </c>
      <c r="P93" s="9">
        <f t="shared" si="92"/>
        <v>18.001260806690915</v>
      </c>
      <c r="Q93" s="9">
        <f t="shared" si="93"/>
        <v>13.393674003635098</v>
      </c>
    </row>
    <row r="94" spans="1:25">
      <c r="A94" s="54"/>
      <c r="B94" s="47"/>
      <c r="C94" s="3" t="s">
        <v>14</v>
      </c>
      <c r="D94">
        <v>4.9482654017382575E-2</v>
      </c>
      <c r="E94">
        <v>0.10741179195665769</v>
      </c>
      <c r="F94">
        <v>0.21809995461384155</v>
      </c>
      <c r="G94">
        <v>0.37346015013204115</v>
      </c>
      <c r="K94" s="47"/>
      <c r="L94" s="47"/>
      <c r="M94" s="3" t="s">
        <v>14</v>
      </c>
      <c r="N94" s="9">
        <f>(D94*R$5)/10</f>
        <v>20.651460201696761</v>
      </c>
      <c r="O94" s="9">
        <f t="shared" ref="O94:O96" si="95">(E94*S$5)/10</f>
        <v>22.414019526990423</v>
      </c>
      <c r="P94" s="9">
        <f t="shared" ref="P94:P96" si="96">(F94*T$5)/10</f>
        <v>22.755865778326058</v>
      </c>
      <c r="Q94" s="9">
        <f t="shared" ref="Q94:Q96" si="97">(G94*U$5)/10</f>
        <v>19.482830853874194</v>
      </c>
    </row>
    <row r="95" spans="1:25">
      <c r="A95" s="54"/>
      <c r="B95" s="47"/>
      <c r="C95" s="3" t="s">
        <v>15</v>
      </c>
      <c r="D95">
        <v>5.0997804309118787E-2</v>
      </c>
      <c r="E95">
        <v>0.11947050515502176</v>
      </c>
      <c r="F95">
        <v>0.26514482955240831</v>
      </c>
      <c r="G95">
        <v>0.43971670751501774</v>
      </c>
      <c r="K95" s="47"/>
      <c r="L95" s="47"/>
      <c r="M95" s="3" t="s">
        <v>15</v>
      </c>
      <c r="N95" s="9">
        <f t="shared" ref="N95:N96" si="98">(D95*R$5)/10</f>
        <v>21.283804334620349</v>
      </c>
      <c r="O95" s="9">
        <f t="shared" si="95"/>
        <v>24.930356217542737</v>
      </c>
      <c r="P95" s="9">
        <f t="shared" si="96"/>
        <v>27.664380599228359</v>
      </c>
      <c r="Q95" s="9">
        <f t="shared" si="97"/>
        <v>22.939331634469237</v>
      </c>
    </row>
    <row r="96" spans="1:25">
      <c r="A96" s="54"/>
      <c r="B96" s="47"/>
      <c r="C96" s="3" t="s">
        <v>16</v>
      </c>
      <c r="D96">
        <v>5.7694694021310715E-2</v>
      </c>
      <c r="E96">
        <v>8.8409103423378849E-2</v>
      </c>
      <c r="F96">
        <v>0.2344508175987976</v>
      </c>
      <c r="G96">
        <v>0.39514852343546841</v>
      </c>
      <c r="K96" s="47"/>
      <c r="L96" s="47"/>
      <c r="M96" s="3" t="s">
        <v>16</v>
      </c>
      <c r="N96" s="9">
        <f t="shared" si="98"/>
        <v>24.078734277502978</v>
      </c>
      <c r="O96" s="9">
        <f t="shared" si="95"/>
        <v>18.448657585890913</v>
      </c>
      <c r="P96" s="9">
        <f t="shared" si="96"/>
        <v>24.461863581508759</v>
      </c>
      <c r="Q96" s="9">
        <f t="shared" si="97"/>
        <v>20.614279305380883</v>
      </c>
      <c r="R96" s="3">
        <f>AVERAGE(N91:Q96)</f>
        <v>20.135709807690098</v>
      </c>
      <c r="S96" s="3">
        <f>_xlfn.STDEV.S(N91:Q96)</f>
        <v>3.8638464325952735</v>
      </c>
      <c r="U96" s="26">
        <f>(R96/($G$9/10))*1000</f>
        <v>0.56524796419793844</v>
      </c>
      <c r="V96" s="26">
        <f>(S96/($G$9/10))*1000</f>
        <v>0.10846557438783878</v>
      </c>
    </row>
    <row r="97" spans="1:25">
      <c r="A97" s="54"/>
      <c r="B97" s="47" t="s">
        <v>38</v>
      </c>
      <c r="C97" s="1" t="s">
        <v>2</v>
      </c>
      <c r="D97">
        <v>2.6500764999999999E-2</v>
      </c>
      <c r="E97">
        <v>7.0228794999999997E-2</v>
      </c>
      <c r="F97">
        <v>0.177000984</v>
      </c>
      <c r="G97">
        <v>0.28787520999999999</v>
      </c>
      <c r="K97" s="47"/>
      <c r="L97" s="47" t="s">
        <v>38</v>
      </c>
      <c r="M97" s="1" t="s">
        <v>2</v>
      </c>
      <c r="N97" s="9">
        <f>(D97*J$5)/10</f>
        <v>5.5300135429252304</v>
      </c>
      <c r="O97" s="9">
        <f t="shared" ref="O97:O99" si="99">(E97*K$5)/10</f>
        <v>7.3274523858711191</v>
      </c>
      <c r="P97" s="9">
        <f t="shared" ref="P97:P99" si="100">(F97*L$5)/10</f>
        <v>9.233863990634724</v>
      </c>
      <c r="Q97" s="9">
        <f t="shared" ref="Q97:Q99" si="101">(G97*M$5)/10</f>
        <v>7.5089993155501586</v>
      </c>
    </row>
    <row r="98" spans="1:25">
      <c r="A98" s="54"/>
      <c r="B98" s="47"/>
      <c r="C98" s="1" t="s">
        <v>3</v>
      </c>
      <c r="D98">
        <v>3.2569151999999997E-2</v>
      </c>
      <c r="E98">
        <v>7.8239474000000003E-2</v>
      </c>
      <c r="F98">
        <v>0.18845266899999999</v>
      </c>
      <c r="G98">
        <v>0.33153998000000001</v>
      </c>
      <c r="K98" s="47"/>
      <c r="L98" s="47"/>
      <c r="M98" s="1" t="s">
        <v>3</v>
      </c>
      <c r="N98" s="9">
        <f t="shared" ref="N98:N99" si="102">(D98*J$5)/10</f>
        <v>6.7963265076155484</v>
      </c>
      <c r="O98" s="9">
        <f t="shared" si="99"/>
        <v>8.16326152870203</v>
      </c>
      <c r="P98" s="9">
        <f t="shared" si="100"/>
        <v>9.8312804533228171</v>
      </c>
      <c r="Q98" s="9">
        <f t="shared" si="101"/>
        <v>8.6479606316136532</v>
      </c>
    </row>
    <row r="99" spans="1:25">
      <c r="A99" s="54"/>
      <c r="B99" s="47"/>
      <c r="C99" s="2" t="s">
        <v>4</v>
      </c>
      <c r="D99">
        <v>3.0818559999999998E-2</v>
      </c>
      <c r="E99">
        <v>7.5702417999999994E-2</v>
      </c>
      <c r="F99">
        <v>0.168637656</v>
      </c>
      <c r="G99">
        <v>0.28016486499999999</v>
      </c>
      <c r="K99" s="47"/>
      <c r="L99" s="47"/>
      <c r="M99" s="2" t="s">
        <v>4</v>
      </c>
      <c r="N99" s="9">
        <f t="shared" si="102"/>
        <v>6.4310239411373145</v>
      </c>
      <c r="O99" s="9">
        <f t="shared" si="99"/>
        <v>7.8985530563398214</v>
      </c>
      <c r="P99" s="9">
        <f t="shared" si="100"/>
        <v>8.7975622734585794</v>
      </c>
      <c r="Q99" s="9">
        <f t="shared" si="101"/>
        <v>7.3078810069342284</v>
      </c>
    </row>
    <row r="100" spans="1:25">
      <c r="A100" s="54"/>
      <c r="B100" s="47"/>
      <c r="C100" s="3" t="s">
        <v>14</v>
      </c>
      <c r="K100" s="47"/>
      <c r="L100" s="47"/>
      <c r="M100" s="3" t="s">
        <v>14</v>
      </c>
      <c r="N100" s="9"/>
      <c r="O100" s="9"/>
      <c r="P100" s="9"/>
      <c r="Q100" s="9"/>
    </row>
    <row r="101" spans="1:25">
      <c r="A101" s="54"/>
      <c r="B101" s="47"/>
      <c r="C101" s="3" t="s">
        <v>15</v>
      </c>
      <c r="K101" s="47"/>
      <c r="L101" s="47"/>
      <c r="M101" s="3" t="s">
        <v>15</v>
      </c>
      <c r="N101" s="9"/>
      <c r="O101" s="9"/>
      <c r="P101" s="9"/>
      <c r="Q101" s="9"/>
    </row>
    <row r="102" spans="1:25" ht="14.65" thickBot="1">
      <c r="A102" s="54"/>
      <c r="B102" s="47"/>
      <c r="C102" s="3" t="s">
        <v>16</v>
      </c>
      <c r="K102" s="48"/>
      <c r="L102" s="47"/>
      <c r="M102" s="10" t="s">
        <v>16</v>
      </c>
      <c r="N102" s="9"/>
      <c r="O102" s="9"/>
      <c r="P102" s="9"/>
      <c r="Q102" s="9"/>
      <c r="R102" s="3">
        <f>AVERAGE(N97:Q102)</f>
        <v>7.7895148861754357</v>
      </c>
      <c r="S102" s="3">
        <f>_xlfn.STDEV.S(N97:Q102)</f>
        <v>1.2292290463151376</v>
      </c>
      <c r="T102" s="20">
        <f>MEDIAN(N85:Q99)</f>
        <v>20.692371544077648</v>
      </c>
      <c r="U102" s="26">
        <f>(R102/($G$9/10))*1000</f>
        <v>0.21866661138603782</v>
      </c>
      <c r="V102" s="26">
        <f>(S102/($G$9/10))*1000</f>
        <v>3.4506815135826208E-2</v>
      </c>
      <c r="W102" s="26">
        <f>(T102/($G$9/10))*1000</f>
        <v>0.58087452597525313</v>
      </c>
      <c r="X102" s="29">
        <f>(W102*10^-18)*(6.02214*10^23)</f>
        <v>349810.77178566105</v>
      </c>
      <c r="Y102" s="30">
        <f>T102*K12/10000000</f>
        <v>8.0551615717101718E-2</v>
      </c>
    </row>
  </sheetData>
  <mergeCells count="45">
    <mergeCell ref="C1:N1"/>
    <mergeCell ref="G2:H2"/>
    <mergeCell ref="J2:K2"/>
    <mergeCell ref="R2:S2"/>
    <mergeCell ref="C3:E3"/>
    <mergeCell ref="L19:L24"/>
    <mergeCell ref="B25:B30"/>
    <mergeCell ref="L25:L30"/>
    <mergeCell ref="A31:A48"/>
    <mergeCell ref="B31:B36"/>
    <mergeCell ref="K31:K48"/>
    <mergeCell ref="L31:L36"/>
    <mergeCell ref="B37:B42"/>
    <mergeCell ref="L37:L42"/>
    <mergeCell ref="B43:B48"/>
    <mergeCell ref="A13:A30"/>
    <mergeCell ref="B13:B18"/>
    <mergeCell ref="K13:K30"/>
    <mergeCell ref="L13:L18"/>
    <mergeCell ref="B19:B24"/>
    <mergeCell ref="L43:L48"/>
    <mergeCell ref="A49:A66"/>
    <mergeCell ref="B49:B54"/>
    <mergeCell ref="K49:K66"/>
    <mergeCell ref="L49:L54"/>
    <mergeCell ref="B55:B60"/>
    <mergeCell ref="L55:L60"/>
    <mergeCell ref="B61:B66"/>
    <mergeCell ref="L61:L66"/>
    <mergeCell ref="A67:A84"/>
    <mergeCell ref="B67:B72"/>
    <mergeCell ref="K67:K84"/>
    <mergeCell ref="L67:L72"/>
    <mergeCell ref="B73:B78"/>
    <mergeCell ref="L73:L78"/>
    <mergeCell ref="B79:B84"/>
    <mergeCell ref="L79:L84"/>
    <mergeCell ref="A85:A102"/>
    <mergeCell ref="B85:B90"/>
    <mergeCell ref="K85:K102"/>
    <mergeCell ref="L85:L90"/>
    <mergeCell ref="B91:B96"/>
    <mergeCell ref="L91:L96"/>
    <mergeCell ref="B97:B102"/>
    <mergeCell ref="L97:L10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Z102"/>
  <sheetViews>
    <sheetView topLeftCell="C88" zoomScaleNormal="100" workbookViewId="0">
      <selection activeCell="C106" sqref="A106:XFD117"/>
    </sheetView>
  </sheetViews>
  <sheetFormatPr defaultRowHeight="14.25"/>
  <cols>
    <col min="1" max="1" width="12.265625" customWidth="1"/>
    <col min="2" max="2" width="19.73046875" customWidth="1"/>
    <col min="12" max="12" width="14.3984375" customWidth="1"/>
  </cols>
  <sheetData>
    <row r="1" spans="1:26" ht="18">
      <c r="C1" s="49" t="s">
        <v>17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26">
      <c r="F2" t="s">
        <v>25</v>
      </c>
      <c r="G2" s="50" t="s">
        <v>18</v>
      </c>
      <c r="H2" s="50"/>
      <c r="J2" s="50" t="s">
        <v>19</v>
      </c>
      <c r="K2" s="50"/>
      <c r="Q2" t="s">
        <v>26</v>
      </c>
      <c r="R2" s="50" t="s">
        <v>19</v>
      </c>
      <c r="S2" s="50"/>
    </row>
    <row r="3" spans="1:26">
      <c r="C3" s="50" t="s">
        <v>20</v>
      </c>
      <c r="D3" s="50"/>
      <c r="E3" s="50"/>
      <c r="G3" s="6" t="s">
        <v>21</v>
      </c>
      <c r="J3" s="7">
        <v>47921.7</v>
      </c>
      <c r="K3" t="s">
        <v>22</v>
      </c>
      <c r="R3" s="7">
        <v>47921.7</v>
      </c>
      <c r="S3" t="s">
        <v>22</v>
      </c>
    </row>
    <row r="4" spans="1:26">
      <c r="D4" t="s">
        <v>5</v>
      </c>
      <c r="E4" t="s">
        <v>6</v>
      </c>
      <c r="G4" s="6" t="s">
        <v>23</v>
      </c>
      <c r="J4">
        <v>0.1</v>
      </c>
      <c r="K4">
        <v>0.05</v>
      </c>
      <c r="L4">
        <v>2.5000000000000001E-2</v>
      </c>
      <c r="M4">
        <v>1.2500000000000001E-2</v>
      </c>
      <c r="N4" t="s">
        <v>88</v>
      </c>
      <c r="R4">
        <v>0.2</v>
      </c>
      <c r="S4">
        <v>0.1</v>
      </c>
      <c r="T4">
        <v>0.05</v>
      </c>
      <c r="U4">
        <v>2.5000000000000001E-2</v>
      </c>
      <c r="V4" t="s">
        <v>88</v>
      </c>
    </row>
    <row r="5" spans="1:26">
      <c r="C5" t="s">
        <v>0</v>
      </c>
      <c r="D5">
        <v>27.648728110932694</v>
      </c>
      <c r="E5">
        <v>1.7310243330351209</v>
      </c>
      <c r="G5">
        <f>10000000/D5</f>
        <v>361680.2899532243</v>
      </c>
      <c r="I5" s="8" t="s">
        <v>24</v>
      </c>
      <c r="J5">
        <f>(J4/J3)*1000000000</f>
        <v>2086.7373235924438</v>
      </c>
      <c r="K5">
        <f>(K4/J3)*1000000000</f>
        <v>1043.3686617962219</v>
      </c>
      <c r="L5">
        <f>(L4/J3)*1000000000</f>
        <v>521.68433089811094</v>
      </c>
      <c r="M5">
        <f>(M4/J3)*1000000000</f>
        <v>260.84216544905547</v>
      </c>
      <c r="Q5" s="8" t="s">
        <v>24</v>
      </c>
      <c r="R5">
        <f>(R4/R3)*1000000000</f>
        <v>4173.4746471848875</v>
      </c>
      <c r="S5">
        <f>(S4/R3)*1000000000</f>
        <v>2086.7373235924438</v>
      </c>
      <c r="T5">
        <f>(T4/R3)*1000000000</f>
        <v>1043.3686617962219</v>
      </c>
      <c r="U5">
        <f>(U4/R3)*1000000000</f>
        <v>521.68433089811094</v>
      </c>
    </row>
    <row r="6" spans="1:26">
      <c r="C6" t="s">
        <v>9</v>
      </c>
      <c r="D6">
        <v>25.83167292191823</v>
      </c>
      <c r="E6">
        <v>0.51385311772411491</v>
      </c>
      <c r="G6">
        <f t="shared" ref="G6:G9" si="0">10000000/D6</f>
        <v>387121.65604709939</v>
      </c>
    </row>
    <row r="7" spans="1:26">
      <c r="C7" t="s">
        <v>10</v>
      </c>
      <c r="D7">
        <v>26.723325213596194</v>
      </c>
      <c r="E7">
        <v>3.8571567330757071</v>
      </c>
      <c r="G7">
        <f t="shared" si="0"/>
        <v>374204.92846871604</v>
      </c>
    </row>
    <row r="8" spans="1:26">
      <c r="C8" t="s">
        <v>11</v>
      </c>
      <c r="D8">
        <v>30.72496682497416</v>
      </c>
      <c r="E8">
        <v>0.666053611930981</v>
      </c>
      <c r="G8">
        <f t="shared" si="0"/>
        <v>325468.21147001872</v>
      </c>
    </row>
    <row r="9" spans="1:26">
      <c r="C9" t="s">
        <v>12</v>
      </c>
      <c r="D9">
        <v>28.07191649047617</v>
      </c>
      <c r="E9">
        <v>2.6277867482805628</v>
      </c>
      <c r="G9">
        <f t="shared" si="0"/>
        <v>356227.90497373609</v>
      </c>
    </row>
    <row r="11" spans="1:26">
      <c r="D11" s="44" t="s">
        <v>89</v>
      </c>
      <c r="E11" s="43"/>
      <c r="F11" s="43"/>
      <c r="G11" s="43"/>
      <c r="H11" s="45"/>
      <c r="N11" s="44" t="s">
        <v>90</v>
      </c>
      <c r="O11" s="43"/>
      <c r="P11" s="43"/>
      <c r="Q11" s="43"/>
    </row>
    <row r="12" spans="1:26">
      <c r="C12" t="s">
        <v>13</v>
      </c>
      <c r="D12" t="s">
        <v>27</v>
      </c>
      <c r="E12" t="s">
        <v>28</v>
      </c>
      <c r="F12" t="s">
        <v>29</v>
      </c>
      <c r="G12" t="s">
        <v>30</v>
      </c>
      <c r="J12" t="s">
        <v>66</v>
      </c>
      <c r="K12" s="7">
        <v>73947.259999999995</v>
      </c>
      <c r="M12" t="s">
        <v>13</v>
      </c>
      <c r="N12" t="s">
        <v>80</v>
      </c>
      <c r="R12" s="14" t="s">
        <v>5</v>
      </c>
      <c r="S12" s="15" t="s">
        <v>6</v>
      </c>
      <c r="T12" s="16" t="s">
        <v>31</v>
      </c>
      <c r="U12" s="23" t="s">
        <v>54</v>
      </c>
      <c r="V12" s="24" t="s">
        <v>6</v>
      </c>
      <c r="W12" s="25" t="s">
        <v>55</v>
      </c>
      <c r="X12" s="28" t="s">
        <v>56</v>
      </c>
      <c r="Y12" s="23" t="s">
        <v>57</v>
      </c>
      <c r="Z12" s="24" t="s">
        <v>86</v>
      </c>
    </row>
    <row r="13" spans="1:26">
      <c r="A13" s="54" t="s">
        <v>0</v>
      </c>
      <c r="B13" s="47" t="s">
        <v>39</v>
      </c>
      <c r="C13" s="1" t="s">
        <v>2</v>
      </c>
      <c r="D13">
        <v>0.39711126600000002</v>
      </c>
      <c r="E13">
        <v>0.76793360600000005</v>
      </c>
      <c r="F13">
        <v>1.7947839299999999</v>
      </c>
      <c r="G13">
        <v>3.445294101</v>
      </c>
      <c r="K13" s="47" t="s">
        <v>0</v>
      </c>
      <c r="L13" s="47" t="s">
        <v>39</v>
      </c>
      <c r="M13" s="1" t="s">
        <v>2</v>
      </c>
      <c r="N13" s="9">
        <f>(D13*J$5)/10</f>
        <v>82.866690038124702</v>
      </c>
      <c r="O13" s="9">
        <f t="shared" ref="O13:Q15" si="1">(E13*K$5)/10</f>
        <v>80.123785884056716</v>
      </c>
      <c r="P13" s="9">
        <f t="shared" si="1"/>
        <v>93.631065362873201</v>
      </c>
      <c r="Q13" s="9">
        <f t="shared" si="1"/>
        <v>89.867797391369692</v>
      </c>
      <c r="W13" s="25"/>
      <c r="X13" s="25"/>
      <c r="Y13" s="9"/>
    </row>
    <row r="14" spans="1:26">
      <c r="A14" s="54"/>
      <c r="B14" s="47"/>
      <c r="C14" s="1" t="s">
        <v>3</v>
      </c>
      <c r="D14">
        <v>0.376222532</v>
      </c>
      <c r="E14">
        <v>0.91545525500000002</v>
      </c>
      <c r="F14">
        <v>2.3895394300000001</v>
      </c>
      <c r="G14">
        <v>4.319295554</v>
      </c>
      <c r="K14" s="47"/>
      <c r="L14" s="47"/>
      <c r="M14" s="1" t="s">
        <v>3</v>
      </c>
      <c r="N14" s="9">
        <f t="shared" ref="N14:N15" si="2">(D14*J$5)/10</f>
        <v>78.507759950085259</v>
      </c>
      <c r="O14" s="9">
        <f t="shared" si="1"/>
        <v>95.51573243436691</v>
      </c>
      <c r="P14" s="9">
        <f t="shared" si="1"/>
        <v>124.65852786942034</v>
      </c>
      <c r="Q14" s="9">
        <f t="shared" si="1"/>
        <v>112.66544055198376</v>
      </c>
      <c r="U14" s="27"/>
      <c r="V14" s="27"/>
      <c r="W14" s="25"/>
      <c r="X14" s="25"/>
      <c r="Y14" s="9"/>
    </row>
    <row r="15" spans="1:26">
      <c r="A15" s="54"/>
      <c r="B15" s="47"/>
      <c r="C15" s="2" t="s">
        <v>4</v>
      </c>
      <c r="D15">
        <v>0.378550942</v>
      </c>
      <c r="E15">
        <v>0.798285417</v>
      </c>
      <c r="F15">
        <v>2.2386164179999999</v>
      </c>
      <c r="G15">
        <v>4.7957669630000002</v>
      </c>
      <c r="K15" s="47"/>
      <c r="L15" s="47"/>
      <c r="M15" s="2" t="s">
        <v>4</v>
      </c>
      <c r="N15" s="9">
        <f t="shared" si="2"/>
        <v>78.993637955247848</v>
      </c>
      <c r="O15" s="9">
        <f t="shared" si="1"/>
        <v>83.290598726672897</v>
      </c>
      <c r="P15" s="9">
        <f t="shared" si="1"/>
        <v>116.78511081618558</v>
      </c>
      <c r="Q15" s="9">
        <f t="shared" si="1"/>
        <v>125.09382396179603</v>
      </c>
      <c r="X15" s="25"/>
      <c r="Y15" s="9"/>
    </row>
    <row r="16" spans="1:26">
      <c r="A16" s="54"/>
      <c r="B16" s="47"/>
      <c r="C16" s="3" t="s">
        <v>14</v>
      </c>
      <c r="D16">
        <v>0.22672850338602576</v>
      </c>
      <c r="E16">
        <v>0.59265177422656146</v>
      </c>
      <c r="F16">
        <v>1.491539989261885</v>
      </c>
      <c r="G16">
        <v>2.9143706759756038</v>
      </c>
      <c r="K16" s="47"/>
      <c r="L16" s="47"/>
      <c r="M16" s="3" t="s">
        <v>14</v>
      </c>
      <c r="N16" s="9">
        <f>(D16*R$5)/10</f>
        <v>94.624566067575145</v>
      </c>
      <c r="O16" s="9">
        <f t="shared" ref="O16:Q16" si="3">(E16*S$5)/10</f>
        <v>123.6708577171848</v>
      </c>
      <c r="P16" s="9">
        <f t="shared" si="3"/>
        <v>155.62260826117242</v>
      </c>
      <c r="Q16" s="9">
        <f t="shared" si="3"/>
        <v>152.03815160854083</v>
      </c>
      <c r="R16" s="3"/>
      <c r="S16" s="3"/>
      <c r="X16" s="25"/>
      <c r="Y16" s="9"/>
    </row>
    <row r="17" spans="1:26">
      <c r="A17" s="54"/>
      <c r="B17" s="47"/>
      <c r="C17" s="3" t="s">
        <v>15</v>
      </c>
      <c r="D17">
        <v>0.24882450170607265</v>
      </c>
      <c r="E17">
        <v>0.5367622814883457</v>
      </c>
      <c r="F17">
        <v>1.5495434801715873</v>
      </c>
      <c r="G17">
        <v>2.9509003964560314</v>
      </c>
      <c r="K17" s="47"/>
      <c r="L17" s="47"/>
      <c r="M17" s="3" t="s">
        <v>15</v>
      </c>
      <c r="N17" s="9">
        <f t="shared" ref="N17:N18" si="4">(D17*R$5)/10</f>
        <v>103.84627494687069</v>
      </c>
      <c r="O17" s="9">
        <f t="shared" ref="O17:O18" si="5">(E17*S$5)/10</f>
        <v>112.00818866783645</v>
      </c>
      <c r="P17" s="9">
        <f t="shared" ref="P17:P18" si="6">(F17*T$5)/10</f>
        <v>161.67451073016895</v>
      </c>
      <c r="Q17" s="9">
        <f t="shared" ref="Q17" si="7">(G17*U$5)/10</f>
        <v>153.9438498872135</v>
      </c>
    </row>
    <row r="18" spans="1:26">
      <c r="A18" s="54"/>
      <c r="B18" s="47"/>
      <c r="C18" s="3" t="s">
        <v>16</v>
      </c>
      <c r="D18">
        <v>0.25754499586001856</v>
      </c>
      <c r="E18">
        <v>0.66278900353808057</v>
      </c>
      <c r="F18">
        <v>1.5001503225701851</v>
      </c>
      <c r="K18" s="47"/>
      <c r="L18" s="47"/>
      <c r="M18" s="17" t="s">
        <v>16</v>
      </c>
      <c r="N18" s="9">
        <f t="shared" si="4"/>
        <v>107.48575107311243</v>
      </c>
      <c r="O18" s="9">
        <f t="shared" si="5"/>
        <v>138.30665513495569</v>
      </c>
      <c r="P18" s="9">
        <f t="shared" si="6"/>
        <v>156.52098345532247</v>
      </c>
      <c r="Q18" s="9"/>
      <c r="R18" s="3">
        <f>AVERAGE(N13:Q18)</f>
        <v>113.9887986300929</v>
      </c>
      <c r="S18" s="3">
        <f>_xlfn.STDEV.S(N13:Q18)</f>
        <v>27.957129217976725</v>
      </c>
      <c r="U18" s="26">
        <f>(R18/($G$5/10))*1000</f>
        <v>3.1516453010152956</v>
      </c>
      <c r="V18" s="26">
        <f>(S18/($G$5/10))*1000</f>
        <v>0.77297906451005083</v>
      </c>
    </row>
    <row r="19" spans="1:26">
      <c r="A19" s="54"/>
      <c r="B19" s="47" t="s">
        <v>40</v>
      </c>
      <c r="C19" s="1" t="s">
        <v>2</v>
      </c>
      <c r="D19">
        <v>0.19082455600000001</v>
      </c>
      <c r="E19">
        <v>0.36517102299999998</v>
      </c>
      <c r="F19">
        <v>1.0239284740000001</v>
      </c>
      <c r="G19">
        <v>1.9397658369999999</v>
      </c>
      <c r="K19" s="47"/>
      <c r="L19" s="47" t="s">
        <v>40</v>
      </c>
      <c r="M19" s="18" t="s">
        <v>2</v>
      </c>
      <c r="N19" s="9">
        <f>(D19*J$5)/10</f>
        <v>39.820072326315639</v>
      </c>
      <c r="O19" s="9">
        <f t="shared" ref="O19:O21" si="8">(E19*K$5)/10</f>
        <v>38.100800159426733</v>
      </c>
      <c r="P19" s="9">
        <f t="shared" ref="P19:P21" si="9">(F19*L$5)/10</f>
        <v>53.416744084621385</v>
      </c>
      <c r="Q19" s="9">
        <f t="shared" ref="Q19:Q21" si="10">(G19*M$5)/10</f>
        <v>50.597272138717955</v>
      </c>
      <c r="W19" s="25"/>
    </row>
    <row r="20" spans="1:26">
      <c r="A20" s="54"/>
      <c r="B20" s="47"/>
      <c r="C20" s="1" t="s">
        <v>3</v>
      </c>
      <c r="D20">
        <v>0.179026455</v>
      </c>
      <c r="E20">
        <v>0.45982909500000002</v>
      </c>
      <c r="F20">
        <v>1.2905082329999999</v>
      </c>
      <c r="G20">
        <v>2.4435280260000001</v>
      </c>
      <c r="K20" s="47"/>
      <c r="L20" s="47"/>
      <c r="M20" s="1" t="s">
        <v>3</v>
      </c>
      <c r="N20" s="9">
        <f t="shared" ref="N20:N21" si="11">(D20*J$5)/10</f>
        <v>37.358118555894308</v>
      </c>
      <c r="O20" s="9">
        <f t="shared" si="8"/>
        <v>47.977126750511779</v>
      </c>
      <c r="P20" s="9">
        <f t="shared" si="9"/>
        <v>67.323792405110837</v>
      </c>
      <c r="Q20" s="9">
        <f t="shared" si="10"/>
        <v>63.737514163729585</v>
      </c>
      <c r="U20" s="27"/>
      <c r="V20" s="27"/>
      <c r="W20" s="25"/>
    </row>
    <row r="21" spans="1:26">
      <c r="A21" s="54"/>
      <c r="B21" s="47"/>
      <c r="C21" s="2" t="s">
        <v>4</v>
      </c>
      <c r="D21">
        <v>0.12105397900000001</v>
      </c>
      <c r="E21">
        <v>0.28138381200000001</v>
      </c>
      <c r="F21">
        <v>1.1417810939999999</v>
      </c>
      <c r="G21">
        <v>2.3931700779999998</v>
      </c>
      <c r="K21" s="47"/>
      <c r="L21" s="47"/>
      <c r="M21" s="2" t="s">
        <v>4</v>
      </c>
      <c r="N21" s="9">
        <f t="shared" si="11"/>
        <v>25.26078561486759</v>
      </c>
      <c r="O21" s="9">
        <f t="shared" si="8"/>
        <v>29.358705137755969</v>
      </c>
      <c r="P21" s="9">
        <f t="shared" si="9"/>
        <v>59.564930605550309</v>
      </c>
      <c r="Q21" s="9">
        <f t="shared" si="10"/>
        <v>62.423966543340498</v>
      </c>
    </row>
    <row r="22" spans="1:26">
      <c r="A22" s="54"/>
      <c r="B22" s="47"/>
      <c r="C22" s="3" t="s">
        <v>14</v>
      </c>
      <c r="D22">
        <v>0.10806807206218506</v>
      </c>
      <c r="E22">
        <v>0.31342536735836524</v>
      </c>
      <c r="K22" s="47"/>
      <c r="L22" s="47"/>
      <c r="M22" s="3" t="s">
        <v>14</v>
      </c>
      <c r="N22" s="9">
        <f>(D22*R$5)/10</f>
        <v>45.10193589216788</v>
      </c>
      <c r="O22" s="9">
        <f t="shared" ref="O22:O24" si="12">(E22*S$5)/10</f>
        <v>65.403641222737363</v>
      </c>
      <c r="P22" s="9"/>
      <c r="Q22" s="9"/>
    </row>
    <row r="23" spans="1:26">
      <c r="A23" s="54"/>
      <c r="B23" s="47"/>
      <c r="C23" s="3" t="s">
        <v>15</v>
      </c>
      <c r="D23">
        <v>0.12091290028507212</v>
      </c>
      <c r="F23">
        <v>0.69013760389118117</v>
      </c>
      <c r="K23" s="47"/>
      <c r="L23" s="47"/>
      <c r="M23" s="3" t="s">
        <v>15</v>
      </c>
      <c r="N23" s="9">
        <f t="shared" ref="N23:N24" si="13">(D23*R$5)/10</f>
        <v>50.462692385734286</v>
      </c>
      <c r="O23" s="9"/>
      <c r="P23" s="9">
        <f t="shared" ref="P23:P24" si="14">(F23*T$5)/10</f>
        <v>72.006794822719286</v>
      </c>
      <c r="Q23" s="9"/>
    </row>
    <row r="24" spans="1:26">
      <c r="A24" s="54"/>
      <c r="B24" s="47"/>
      <c r="C24" s="3" t="s">
        <v>16</v>
      </c>
      <c r="D24">
        <v>0.14447500874366989</v>
      </c>
      <c r="E24">
        <v>0.29894252591307452</v>
      </c>
      <c r="F24">
        <v>0.69262931944963657</v>
      </c>
      <c r="K24" s="47"/>
      <c r="L24" s="47"/>
      <c r="M24" s="17" t="s">
        <v>16</v>
      </c>
      <c r="N24" s="9">
        <f t="shared" si="13"/>
        <v>60.296278614352126</v>
      </c>
      <c r="O24" s="9">
        <f t="shared" si="12"/>
        <v>62.38145264318139</v>
      </c>
      <c r="P24" s="9">
        <f t="shared" si="14"/>
        <v>72.266772615499519</v>
      </c>
      <c r="Q24" s="9"/>
      <c r="R24" s="3">
        <f>AVERAGE(N19:Q24)</f>
        <v>52.782073509591292</v>
      </c>
      <c r="S24" s="3">
        <f>_xlfn.STDEV.S(N19:Q24)</f>
        <v>14.039171587948793</v>
      </c>
      <c r="U24" s="26">
        <f>(R24/($G$5/10))*1000</f>
        <v>1.4593571995979526</v>
      </c>
      <c r="V24" s="26">
        <f>(S24/($G$5/10))*1000</f>
        <v>0.38816523813792742</v>
      </c>
    </row>
    <row r="25" spans="1:26">
      <c r="A25" s="54"/>
      <c r="B25" s="47" t="s">
        <v>41</v>
      </c>
      <c r="C25" s="1" t="s">
        <v>2</v>
      </c>
      <c r="D25">
        <v>0.23224582199999999</v>
      </c>
      <c r="E25">
        <v>0.46378528899999999</v>
      </c>
      <c r="F25">
        <v>1.127959267</v>
      </c>
      <c r="G25">
        <v>1.8320591530000001</v>
      </c>
      <c r="K25" s="47"/>
      <c r="L25" s="47" t="s">
        <v>41</v>
      </c>
      <c r="M25" s="1" t="s">
        <v>2</v>
      </c>
      <c r="N25" s="9">
        <f>(D25*J$5)/10</f>
        <v>48.463602501580709</v>
      </c>
      <c r="O25" s="9">
        <f t="shared" ref="O25:O27" si="15">(E25*K$5)/10</f>
        <v>48.3899036344704</v>
      </c>
      <c r="P25" s="9">
        <f t="shared" ref="P25:P27" si="16">(F25*L$5)/10</f>
        <v>58.843867548521871</v>
      </c>
      <c r="Q25" s="9">
        <f t="shared" ref="Q25:Q27" si="17">(G25*M$5)/10</f>
        <v>47.787827669928248</v>
      </c>
    </row>
    <row r="26" spans="1:26">
      <c r="A26" s="54"/>
      <c r="B26" s="47"/>
      <c r="C26" s="1" t="s">
        <v>3</v>
      </c>
      <c r="D26">
        <v>0.23143987199999999</v>
      </c>
      <c r="E26">
        <v>0.56484067500000001</v>
      </c>
      <c r="F26">
        <v>1.2883287880000001</v>
      </c>
      <c r="G26">
        <v>1.9752446079999999</v>
      </c>
      <c r="K26" s="47"/>
      <c r="L26" s="47"/>
      <c r="M26" s="1" t="s">
        <v>3</v>
      </c>
      <c r="N26" s="9">
        <f t="shared" ref="N26:N27" si="18">(D26*J$5)/10</f>
        <v>48.295421906985773</v>
      </c>
      <c r="O26" s="9">
        <f t="shared" si="15"/>
        <v>58.933705920282463</v>
      </c>
      <c r="P26" s="9">
        <f t="shared" si="16"/>
        <v>67.210094174455421</v>
      </c>
      <c r="Q26" s="9">
        <f t="shared" si="17"/>
        <v>51.522708084229066</v>
      </c>
    </row>
    <row r="27" spans="1:26">
      <c r="A27" s="54"/>
      <c r="B27" s="47"/>
      <c r="C27" s="2" t="s">
        <v>4</v>
      </c>
      <c r="D27">
        <v>0.23613467399999999</v>
      </c>
      <c r="E27">
        <v>0.53132052799999996</v>
      </c>
      <c r="F27">
        <v>1.3010218140000001</v>
      </c>
      <c r="G27">
        <v>1.621329695</v>
      </c>
      <c r="K27" s="47"/>
      <c r="L27" s="47"/>
      <c r="M27" s="2" t="s">
        <v>4</v>
      </c>
      <c r="N27" s="9">
        <f t="shared" si="18"/>
        <v>49.275103763013419</v>
      </c>
      <c r="O27" s="9">
        <f t="shared" si="15"/>
        <v>55.436318828422202</v>
      </c>
      <c r="P27" s="9">
        <f t="shared" si="16"/>
        <v>67.872269452043653</v>
      </c>
      <c r="Q27" s="9">
        <f t="shared" si="17"/>
        <v>42.291114855065665</v>
      </c>
    </row>
    <row r="28" spans="1:26">
      <c r="A28" s="54"/>
      <c r="B28" s="47"/>
      <c r="C28" s="3" t="s">
        <v>14</v>
      </c>
      <c r="D28">
        <v>0.18214093896851649</v>
      </c>
      <c r="E28">
        <v>0.41602867667901527</v>
      </c>
      <c r="F28">
        <v>0.84733166013990247</v>
      </c>
      <c r="G28">
        <v>1.7434990629292719</v>
      </c>
      <c r="K28" s="47"/>
      <c r="L28" s="47"/>
      <c r="M28" s="3" t="s">
        <v>14</v>
      </c>
      <c r="N28" s="9">
        <f>(D28*R$5)/10</f>
        <v>76.016059099955356</v>
      </c>
      <c r="O28" s="9">
        <f t="shared" ref="O28:O30" si="19">(E28*S$5)/10</f>
        <v>86.814256731087454</v>
      </c>
      <c r="P28" s="9">
        <f t="shared" ref="P28:P30" si="20">(F28*T$5)/10</f>
        <v>88.407930033774107</v>
      </c>
      <c r="Q28" s="9">
        <f t="shared" ref="Q28:Q30" si="21">(G28*U$5)/10</f>
        <v>90.955614206574069</v>
      </c>
    </row>
    <row r="29" spans="1:26">
      <c r="A29" s="54"/>
      <c r="B29" s="47"/>
      <c r="C29" s="3" t="s">
        <v>15</v>
      </c>
      <c r="D29">
        <v>0.16217077327077267</v>
      </c>
      <c r="E29">
        <v>0.32535494269538873</v>
      </c>
      <c r="F29">
        <v>0.83162899695456727</v>
      </c>
      <c r="G29">
        <v>1.5415512516431393</v>
      </c>
      <c r="K29" s="47"/>
      <c r="L29" s="47"/>
      <c r="M29" s="3" t="s">
        <v>15</v>
      </c>
      <c r="N29" s="9">
        <f t="shared" ref="N29:N30" si="22">(D29*R$5)/10</f>
        <v>67.681561075993841</v>
      </c>
      <c r="O29" s="9">
        <f t="shared" si="19"/>
        <v>67.893030233774837</v>
      </c>
      <c r="P29" s="9">
        <f t="shared" si="20"/>
        <v>86.769563366342112</v>
      </c>
      <c r="Q29" s="9">
        <f t="shared" si="21"/>
        <v>80.420313325859667</v>
      </c>
    </row>
    <row r="30" spans="1:26" ht="14.65" thickBot="1">
      <c r="A30" s="54"/>
      <c r="B30" s="47"/>
      <c r="C30" s="3" t="s">
        <v>16</v>
      </c>
      <c r="D30">
        <v>0.1654992372558301</v>
      </c>
      <c r="E30">
        <v>0.41804221035623979</v>
      </c>
      <c r="F30">
        <v>0.88763290406282114</v>
      </c>
      <c r="G30">
        <v>1.6947349899144586</v>
      </c>
      <c r="K30" s="48"/>
      <c r="L30" s="47"/>
      <c r="M30" s="10" t="s">
        <v>16</v>
      </c>
      <c r="N30" s="9">
        <f t="shared" si="22"/>
        <v>69.070687081564344</v>
      </c>
      <c r="O30" s="9">
        <f t="shared" si="19"/>
        <v>87.234428318744918</v>
      </c>
      <c r="P30" s="9">
        <f t="shared" si="20"/>
        <v>92.61283552783199</v>
      </c>
      <c r="Q30" s="9">
        <f t="shared" si="21"/>
        <v>88.411668926314107</v>
      </c>
      <c r="R30" s="3">
        <f>AVERAGE(N25:Q30)</f>
        <v>67.775411927783978</v>
      </c>
      <c r="S30" s="3">
        <f>_xlfn.STDEV.S(N25:Q30)</f>
        <v>16.721887840580838</v>
      </c>
      <c r="T30" s="20">
        <f>MEDIAN(N13:Q30)</f>
        <v>72.136783719109403</v>
      </c>
      <c r="U30" s="26">
        <f>(R30/($G$5/10))*1000</f>
        <v>1.8739039369977639</v>
      </c>
      <c r="V30" s="26">
        <f>(S30/($G$5/10))*1000</f>
        <v>0.46233893040573104</v>
      </c>
      <c r="W30" s="26">
        <f>(T30/($G$5/10))*1000</f>
        <v>1.994490319846812</v>
      </c>
      <c r="X30" s="29">
        <f>(W30*10^-18)*(6.02214*10^23)</f>
        <v>1201109.9934762281</v>
      </c>
      <c r="Y30" s="30">
        <f>T30*K12/10000000</f>
        <v>0.53343175012407495</v>
      </c>
      <c r="Z30">
        <f>W30/135*1000</f>
        <v>14.774002369235646</v>
      </c>
    </row>
    <row r="31" spans="1:26">
      <c r="A31" s="54" t="s">
        <v>9</v>
      </c>
      <c r="B31" s="47" t="s">
        <v>39</v>
      </c>
      <c r="C31" s="1" t="s">
        <v>2</v>
      </c>
      <c r="D31">
        <v>0.39190067000000001</v>
      </c>
      <c r="E31">
        <v>0.85900319400000003</v>
      </c>
      <c r="F31">
        <v>2.2169453190000001</v>
      </c>
      <c r="G31">
        <v>3.5376235149999999</v>
      </c>
      <c r="K31" s="46" t="s">
        <v>9</v>
      </c>
      <c r="L31" s="47" t="s">
        <v>39</v>
      </c>
      <c r="M31" s="12" t="s">
        <v>2</v>
      </c>
      <c r="N31" s="9">
        <f>(D31*J$5)/10</f>
        <v>81.779375522988545</v>
      </c>
      <c r="O31" s="9">
        <f t="shared" ref="O31:O33" si="23">(E31*K$5)/10</f>
        <v>89.62570130024605</v>
      </c>
      <c r="P31" s="9">
        <f t="shared" ref="P31:P33" si="24">(F31*L$5)/10</f>
        <v>115.65456353802142</v>
      </c>
      <c r="Q31" s="9">
        <f t="shared" ref="Q31:Q33" si="25">(G31*M$5)/10</f>
        <v>92.276137819609914</v>
      </c>
    </row>
    <row r="32" spans="1:26">
      <c r="A32" s="54"/>
      <c r="B32" s="47"/>
      <c r="C32" s="1" t="s">
        <v>3</v>
      </c>
      <c r="D32">
        <v>0.33888192</v>
      </c>
      <c r="E32">
        <v>0.72866110399999995</v>
      </c>
      <c r="F32">
        <v>1.7739034929999999</v>
      </c>
      <c r="G32">
        <v>3.5305934470000002</v>
      </c>
      <c r="K32" s="47"/>
      <c r="L32" s="47"/>
      <c r="M32" s="1" t="s">
        <v>3</v>
      </c>
      <c r="N32" s="9">
        <f t="shared" ref="N32:N33" si="26">(D32*J$5)/10</f>
        <v>70.715755075466873</v>
      </c>
      <c r="O32" s="9">
        <f t="shared" si="23"/>
        <v>76.026216098343767</v>
      </c>
      <c r="P32" s="9">
        <f t="shared" si="24"/>
        <v>92.54176568235269</v>
      </c>
      <c r="Q32" s="9">
        <f t="shared" si="25"/>
        <v>92.092764003572512</v>
      </c>
    </row>
    <row r="33" spans="1:25">
      <c r="A33" s="54"/>
      <c r="B33" s="47"/>
      <c r="C33" s="2" t="s">
        <v>4</v>
      </c>
      <c r="D33">
        <v>0.38397219900000001</v>
      </c>
      <c r="E33">
        <v>1.004250925</v>
      </c>
      <c r="F33">
        <v>1.6732162269999999</v>
      </c>
      <c r="G33">
        <v>2.9112477590000001</v>
      </c>
      <c r="K33" s="47"/>
      <c r="L33" s="47"/>
      <c r="M33" s="2" t="s">
        <v>4</v>
      </c>
      <c r="N33" s="9">
        <f t="shared" si="26"/>
        <v>80.124911887516518</v>
      </c>
      <c r="O33" s="9">
        <f t="shared" si="23"/>
        <v>104.78039437248681</v>
      </c>
      <c r="P33" s="9">
        <f t="shared" si="24"/>
        <v>87.289068783035674</v>
      </c>
      <c r="Q33" s="9">
        <f t="shared" si="25"/>
        <v>75.937616961627</v>
      </c>
    </row>
    <row r="34" spans="1:25">
      <c r="A34" s="54"/>
      <c r="B34" s="47"/>
      <c r="C34" s="3" t="s">
        <v>14</v>
      </c>
      <c r="D34">
        <v>0.21997083376691451</v>
      </c>
      <c r="E34">
        <v>0.54711983955150223</v>
      </c>
      <c r="F34">
        <v>1.519261801162594</v>
      </c>
      <c r="K34" s="47"/>
      <c r="L34" s="47"/>
      <c r="M34" s="3" t="s">
        <v>14</v>
      </c>
      <c r="N34" s="9">
        <f>(D34*R$5)/10</f>
        <v>91.804269784633902</v>
      </c>
      <c r="O34" s="9">
        <f t="shared" ref="O34:O36" si="27">(E34*S$5)/10</f>
        <v>114.16953896700291</v>
      </c>
      <c r="P34" s="9">
        <f t="shared" ref="P34:P36" si="28">(F34*T$5)/10</f>
        <v>158.51501523971336</v>
      </c>
      <c r="Q34" s="9"/>
      <c r="R34" s="3"/>
      <c r="S34" s="3"/>
    </row>
    <row r="35" spans="1:25">
      <c r="A35" s="54"/>
      <c r="B35" s="47"/>
      <c r="C35" s="3" t="s">
        <v>15</v>
      </c>
      <c r="D35">
        <v>0.31967816676323851</v>
      </c>
      <c r="E35">
        <v>0.53903784000507748</v>
      </c>
      <c r="F35">
        <v>1.4307484995180637</v>
      </c>
      <c r="G35">
        <v>2.8315637590165923</v>
      </c>
      <c r="K35" s="47"/>
      <c r="L35" s="47"/>
      <c r="M35" s="3" t="s">
        <v>15</v>
      </c>
      <c r="N35" s="9">
        <f t="shared" ref="N35:N36" si="29">(D35*R$5)/10</f>
        <v>133.41687242449183</v>
      </c>
      <c r="O35" s="9">
        <f t="shared" si="27"/>
        <v>112.48303795672473</v>
      </c>
      <c r="P35" s="9">
        <f t="shared" si="28"/>
        <v>149.27981473091145</v>
      </c>
      <c r="Q35" s="9">
        <f t="shared" ref="Q35:Q36" si="30">(G35*U$5)/10</f>
        <v>147.71824450179108</v>
      </c>
    </row>
    <row r="36" spans="1:25">
      <c r="A36" s="54"/>
      <c r="B36" s="47"/>
      <c r="C36" s="3" t="s">
        <v>16</v>
      </c>
      <c r="D36">
        <v>0.21449716852112993</v>
      </c>
      <c r="E36">
        <v>0.53394368458653207</v>
      </c>
      <c r="F36">
        <v>1.4547204040305768</v>
      </c>
      <c r="G36">
        <v>2.7354307170233922</v>
      </c>
      <c r="K36" s="47"/>
      <c r="L36" s="47"/>
      <c r="M36" s="3" t="s">
        <v>16</v>
      </c>
      <c r="N36" s="9">
        <f t="shared" si="29"/>
        <v>89.519849471588003</v>
      </c>
      <c r="O36" s="9">
        <f t="shared" si="27"/>
        <v>111.42002153231878</v>
      </c>
      <c r="P36" s="9">
        <f t="shared" si="28"/>
        <v>151.78096812410422</v>
      </c>
      <c r="Q36" s="9">
        <f t="shared" si="30"/>
        <v>142.70313433284883</v>
      </c>
      <c r="R36" s="3">
        <f>AVERAGE(N31:Q36)</f>
        <v>107.02847991788686</v>
      </c>
      <c r="S36" s="3">
        <f>_xlfn.STDEV.S(N31:Q36)</f>
        <v>27.57808910716199</v>
      </c>
      <c r="U36" s="26">
        <f>(R36/($G$6/10))*1000</f>
        <v>2.7647246865689472</v>
      </c>
      <c r="V36" s="26">
        <f>(S36/($G$6/10))*1000</f>
        <v>0.71238817762772444</v>
      </c>
    </row>
    <row r="37" spans="1:25">
      <c r="A37" s="54"/>
      <c r="B37" s="47" t="s">
        <v>40</v>
      </c>
      <c r="C37" s="1" t="s">
        <v>2</v>
      </c>
      <c r="D37">
        <v>0.202545011</v>
      </c>
      <c r="E37">
        <v>0.398068741</v>
      </c>
      <c r="F37">
        <v>1.129897406</v>
      </c>
      <c r="G37">
        <v>2.1844334070000002</v>
      </c>
      <c r="K37" s="47"/>
      <c r="L37" s="47" t="s">
        <v>40</v>
      </c>
      <c r="M37" s="1" t="s">
        <v>2</v>
      </c>
      <c r="N37" s="9">
        <f>(D37*J$5)/10</f>
        <v>42.265823416114209</v>
      </c>
      <c r="O37" s="9">
        <f t="shared" ref="O37:O39" si="31">(E37*K$5)/10</f>
        <v>41.533244960007686</v>
      </c>
      <c r="P37" s="9">
        <f t="shared" ref="P37:P39" si="32">(F37*L$5)/10</f>
        <v>58.944977223262114</v>
      </c>
      <c r="Q37" s="9">
        <f t="shared" ref="Q37:Q39" si="33">(G37*M$5)/10</f>
        <v>56.9792340161138</v>
      </c>
      <c r="W37" s="25"/>
    </row>
    <row r="38" spans="1:25">
      <c r="A38" s="54"/>
      <c r="B38" s="47"/>
      <c r="C38" s="1" t="s">
        <v>3</v>
      </c>
      <c r="D38">
        <v>0.113820107</v>
      </c>
      <c r="E38">
        <v>0.36859405099999998</v>
      </c>
      <c r="F38">
        <v>0.60831075400000001</v>
      </c>
      <c r="G38">
        <v>1.9583271579999999</v>
      </c>
      <c r="K38" s="47"/>
      <c r="L38" s="47"/>
      <c r="M38" s="1" t="s">
        <v>3</v>
      </c>
      <c r="N38" s="9">
        <f t="shared" ref="N38:N39" si="34">(D38*J$5)/10</f>
        <v>23.751266545218559</v>
      </c>
      <c r="O38" s="9">
        <f t="shared" si="31"/>
        <v>38.457948173791834</v>
      </c>
      <c r="P38" s="9">
        <f t="shared" si="32"/>
        <v>31.734618867861535</v>
      </c>
      <c r="Q38" s="9">
        <f t="shared" si="33"/>
        <v>51.081429655041454</v>
      </c>
      <c r="U38" s="27"/>
      <c r="V38" s="27"/>
      <c r="W38" s="25"/>
    </row>
    <row r="39" spans="1:25">
      <c r="A39" s="54"/>
      <c r="B39" s="47"/>
      <c r="C39" s="2" t="s">
        <v>4</v>
      </c>
      <c r="D39">
        <v>0.18946004599999999</v>
      </c>
      <c r="E39">
        <v>0.49068476700000002</v>
      </c>
      <c r="F39">
        <v>0.94452191200000002</v>
      </c>
      <c r="G39">
        <v>1.5826647060000001</v>
      </c>
      <c r="K39" s="47"/>
      <c r="L39" s="47"/>
      <c r="M39" s="2" t="s">
        <v>4</v>
      </c>
      <c r="N39" s="9">
        <f t="shared" si="34"/>
        <v>39.53533493177413</v>
      </c>
      <c r="O39" s="9">
        <f t="shared" si="31"/>
        <v>51.196510870858091</v>
      </c>
      <c r="P39" s="9">
        <f t="shared" si="32"/>
        <v>49.274228168032444</v>
      </c>
      <c r="Q39" s="9">
        <f t="shared" si="33"/>
        <v>41.282568909283277</v>
      </c>
    </row>
    <row r="40" spans="1:25">
      <c r="A40" s="54"/>
      <c r="B40" s="47"/>
      <c r="C40" s="3" t="s">
        <v>14</v>
      </c>
      <c r="D40">
        <v>0.12977970045577122</v>
      </c>
      <c r="E40">
        <v>0.27834577843842945</v>
      </c>
      <c r="F40">
        <v>0.69644925956103054</v>
      </c>
      <c r="K40" s="47"/>
      <c r="L40" s="47"/>
      <c r="M40" s="3" t="s">
        <v>14</v>
      </c>
      <c r="N40" s="9">
        <f>(D40*R$5)/10</f>
        <v>54.163228957141015</v>
      </c>
      <c r="O40" s="9">
        <f t="shared" ref="O40:O42" si="35">(E40*S$5)/10</f>
        <v>58.083452473186355</v>
      </c>
      <c r="P40" s="9">
        <f t="shared" ref="P40" si="36">(F40*T$5)/10</f>
        <v>72.665333195716201</v>
      </c>
      <c r="Q40" s="9"/>
    </row>
    <row r="41" spans="1:25">
      <c r="A41" s="54"/>
      <c r="B41" s="47"/>
      <c r="C41" s="3" t="s">
        <v>15</v>
      </c>
      <c r="D41">
        <v>0.1552372483696326</v>
      </c>
      <c r="E41">
        <v>0.25056171359462664</v>
      </c>
      <c r="G41">
        <v>0.84297390675636652</v>
      </c>
      <c r="K41" s="47"/>
      <c r="L41" s="47"/>
      <c r="M41" s="3" t="s">
        <v>15</v>
      </c>
      <c r="N41" s="9">
        <f t="shared" ref="N41:N42" si="37">(D41*R$5)/10</f>
        <v>64.787872036940513</v>
      </c>
      <c r="O41" s="9">
        <f t="shared" si="35"/>
        <v>52.285647962118766</v>
      </c>
      <c r="P41" s="9"/>
      <c r="Q41" s="9">
        <f t="shared" ref="Q41" si="38">(G41*U$5)/10</f>
        <v>43.976627851076167</v>
      </c>
    </row>
    <row r="42" spans="1:25">
      <c r="A42" s="54"/>
      <c r="B42" s="47"/>
      <c r="C42" s="3" t="s">
        <v>16</v>
      </c>
      <c r="D42">
        <v>0.12269236438449434</v>
      </c>
      <c r="E42">
        <v>0.26497067197893187</v>
      </c>
      <c r="K42" s="47"/>
      <c r="L42" s="47"/>
      <c r="M42" s="3" t="s">
        <v>16</v>
      </c>
      <c r="N42" s="9">
        <f t="shared" si="37"/>
        <v>51.205347216185714</v>
      </c>
      <c r="O42" s="9">
        <f t="shared" si="35"/>
        <v>55.292419087580768</v>
      </c>
      <c r="P42" s="9"/>
      <c r="Q42" s="9"/>
      <c r="R42" s="3">
        <f>AVERAGE(N37:Q42)</f>
        <v>48.924855725865228</v>
      </c>
      <c r="S42" s="3">
        <f>_xlfn.STDEV.S(N37:Q42)</f>
        <v>11.396254662062343</v>
      </c>
      <c r="U42" s="26">
        <f>(R42/($G$6/10))*1000</f>
        <v>1.2638108708625888</v>
      </c>
      <c r="V42" s="26">
        <f>(S42/($G$6/10))*1000</f>
        <v>0.29438432296528022</v>
      </c>
    </row>
    <row r="43" spans="1:25">
      <c r="A43" s="54"/>
      <c r="B43" s="47" t="s">
        <v>41</v>
      </c>
      <c r="C43" s="1" t="s">
        <v>2</v>
      </c>
      <c r="D43">
        <v>0.25066279000000002</v>
      </c>
      <c r="E43">
        <v>0.469400655</v>
      </c>
      <c r="F43">
        <v>1.267885361</v>
      </c>
      <c r="G43">
        <v>1.87680431</v>
      </c>
      <c r="K43" s="47"/>
      <c r="L43" s="47" t="s">
        <v>41</v>
      </c>
      <c r="M43" s="1" t="s">
        <v>2</v>
      </c>
      <c r="N43" s="9">
        <f>(D43*J$5)/10</f>
        <v>52.306739952881479</v>
      </c>
      <c r="O43" s="9">
        <f t="shared" ref="O43:O45" si="39">(E43*K$5)/10</f>
        <v>48.975793325362005</v>
      </c>
      <c r="P43" s="9">
        <f t="shared" ref="P43:P45" si="40">(F43*L$5)/10</f>
        <v>66.143592620879488</v>
      </c>
      <c r="Q43" s="9">
        <f t="shared" ref="Q43:Q45" si="41">(G43*M$5)/10</f>
        <v>48.954970034452039</v>
      </c>
    </row>
    <row r="44" spans="1:25">
      <c r="A44" s="54"/>
      <c r="B44" s="47"/>
      <c r="C44" s="1" t="s">
        <v>3</v>
      </c>
      <c r="D44">
        <v>0.226054646</v>
      </c>
      <c r="E44">
        <v>0.45864070400000001</v>
      </c>
      <c r="F44">
        <v>1.1957153789999999</v>
      </c>
      <c r="G44">
        <v>1.417598382</v>
      </c>
      <c r="K44" s="47"/>
      <c r="L44" s="47"/>
      <c r="M44" s="1" t="s">
        <v>3</v>
      </c>
      <c r="N44" s="9">
        <f t="shared" ref="N44:N45" si="42">(D44*J$5)/10</f>
        <v>47.17166669796773</v>
      </c>
      <c r="O44" s="9">
        <f t="shared" si="39"/>
        <v>47.853133757775716</v>
      </c>
      <c r="P44" s="9">
        <f t="shared" si="40"/>
        <v>62.378597743819611</v>
      </c>
      <c r="Q44" s="9">
        <f t="shared" si="41"/>
        <v>36.976943169795732</v>
      </c>
    </row>
    <row r="45" spans="1:25">
      <c r="A45" s="54"/>
      <c r="B45" s="47"/>
      <c r="C45" s="2" t="s">
        <v>4</v>
      </c>
      <c r="D45">
        <v>0.246102709</v>
      </c>
      <c r="E45">
        <v>0.59921163700000002</v>
      </c>
      <c r="F45">
        <v>0.99201742000000004</v>
      </c>
      <c r="G45">
        <v>1.600244614</v>
      </c>
      <c r="K45" s="47"/>
      <c r="L45" s="47"/>
      <c r="M45" s="2" t="s">
        <v>4</v>
      </c>
      <c r="N45" s="9">
        <f t="shared" si="42"/>
        <v>51.355170830751</v>
      </c>
      <c r="O45" s="9">
        <f t="shared" si="39"/>
        <v>62.51986438294135</v>
      </c>
      <c r="P45" s="9">
        <f t="shared" si="40"/>
        <v>51.751994399197031</v>
      </c>
      <c r="Q45" s="9">
        <f t="shared" si="41"/>
        <v>41.741127036394786</v>
      </c>
    </row>
    <row r="46" spans="1:25">
      <c r="A46" s="54"/>
      <c r="B46" s="47"/>
      <c r="C46" s="3" t="s">
        <v>14</v>
      </c>
      <c r="D46">
        <v>0.13102518406544653</v>
      </c>
      <c r="E46">
        <v>0.3156235986969988</v>
      </c>
      <c r="F46">
        <v>0.78202173002985709</v>
      </c>
      <c r="G46">
        <v>1.4138087403677189</v>
      </c>
      <c r="K46" s="47"/>
      <c r="L46" s="47"/>
      <c r="M46" s="3" t="s">
        <v>14</v>
      </c>
      <c r="N46" s="9">
        <f>(D46*R$5)/10</f>
        <v>54.683028383987434</v>
      </c>
      <c r="O46" s="9">
        <f t="shared" ref="O46:O48" si="43">(E46*S$5)/10</f>
        <v>65.862354360759085</v>
      </c>
      <c r="P46" s="9">
        <f t="shared" ref="P46:P48" si="44">(F46*T$5)/10</f>
        <v>81.593696595681834</v>
      </c>
      <c r="Q46" s="9">
        <f t="shared" ref="Q46:Q48" si="45">(G46*U$5)/10</f>
        <v>73.75618667366345</v>
      </c>
    </row>
    <row r="47" spans="1:25">
      <c r="A47" s="54"/>
      <c r="B47" s="47"/>
      <c r="C47" s="3" t="s">
        <v>15</v>
      </c>
      <c r="D47">
        <v>0.20923745271636268</v>
      </c>
      <c r="E47">
        <v>0.30293065878039116</v>
      </c>
      <c r="F47">
        <v>0.75599666399164944</v>
      </c>
      <c r="G47">
        <v>1.6250258811997043</v>
      </c>
      <c r="K47" s="47"/>
      <c r="L47" s="47"/>
      <c r="M47" s="3" t="s">
        <v>15</v>
      </c>
      <c r="N47" s="9">
        <f t="shared" ref="N47:N48" si="46">(D47*R$5)/10</f>
        <v>87.324720415328642</v>
      </c>
      <c r="O47" s="9">
        <f t="shared" si="43"/>
        <v>63.213671213748931</v>
      </c>
      <c r="P47" s="9">
        <f t="shared" si="44"/>
        <v>78.878322763137533</v>
      </c>
      <c r="Q47" s="9">
        <f t="shared" si="45"/>
        <v>84.775053952578077</v>
      </c>
    </row>
    <row r="48" spans="1:25" ht="14.65" thickBot="1">
      <c r="A48" s="54"/>
      <c r="B48" s="47"/>
      <c r="C48" s="3" t="s">
        <v>16</v>
      </c>
      <c r="D48">
        <v>0.1251487787352919</v>
      </c>
      <c r="E48">
        <v>0.30583876191529014</v>
      </c>
      <c r="F48">
        <v>0.74193387526180266</v>
      </c>
      <c r="G48">
        <v>1.2203565588181575</v>
      </c>
      <c r="K48" s="48"/>
      <c r="L48" s="47"/>
      <c r="M48" s="10" t="s">
        <v>16</v>
      </c>
      <c r="N48" s="9">
        <f t="shared" si="46"/>
        <v>52.230525517789189</v>
      </c>
      <c r="O48" s="9">
        <f t="shared" si="43"/>
        <v>63.820515948993922</v>
      </c>
      <c r="P48" s="9">
        <f t="shared" si="44"/>
        <v>77.411055457319208</v>
      </c>
      <c r="Q48" s="9">
        <f t="shared" si="45"/>
        <v>63.664089484417175</v>
      </c>
      <c r="R48" s="3">
        <f>AVERAGE(N43:Q48)</f>
        <v>61.055950613317599</v>
      </c>
      <c r="S48" s="3">
        <f>_xlfn.STDEV.S(N43:Q48)</f>
        <v>13.957819844433926</v>
      </c>
      <c r="T48" s="20">
        <f>MEDIAN(N31:Q48)</f>
        <v>63.820515948993922</v>
      </c>
      <c r="U48" s="26">
        <f>(R48/($G$6/10))*1000</f>
        <v>1.5771773461800129</v>
      </c>
      <c r="V48" s="26">
        <f>(S48/($G$6/10))*1000</f>
        <v>0.36055383692447679</v>
      </c>
      <c r="W48" s="26">
        <f>(T48/($G$6/10))*1000</f>
        <v>1.6485906937024768</v>
      </c>
      <c r="X48" s="29">
        <f>(W48*10^-18)*(6.02214*10^23)</f>
        <v>992804.39601734339</v>
      </c>
      <c r="Y48" s="30">
        <f>T48*K12/10000000</f>
        <v>0.47193522862143999</v>
      </c>
    </row>
    <row r="49" spans="1:23">
      <c r="A49" s="54" t="s">
        <v>10</v>
      </c>
      <c r="B49" s="47" t="s">
        <v>39</v>
      </c>
      <c r="C49" s="1" t="s">
        <v>2</v>
      </c>
      <c r="D49">
        <v>0.405523511</v>
      </c>
      <c r="E49">
        <v>0.80956081800000002</v>
      </c>
      <c r="F49">
        <v>2.095164118</v>
      </c>
      <c r="G49">
        <v>4.3463581729999996</v>
      </c>
      <c r="K49" s="46" t="s">
        <v>10</v>
      </c>
      <c r="L49" s="47" t="s">
        <v>39</v>
      </c>
      <c r="M49" s="12" t="s">
        <v>2</v>
      </c>
      <c r="N49" s="9">
        <f>(D49*J$5)/10</f>
        <v>84.622104599795094</v>
      </c>
      <c r="O49" s="9">
        <f t="shared" ref="O49:O51" si="47">(E49*K$5)/10</f>
        <v>84.467038731931467</v>
      </c>
      <c r="P49" s="9">
        <f t="shared" ref="P49:P51" si="48">(F49*L$5)/10</f>
        <v>109.30142910205606</v>
      </c>
      <c r="Q49" s="9">
        <f t="shared" ref="Q49:Q51" si="49">(G49*M$5)/10</f>
        <v>113.37134776625203</v>
      </c>
    </row>
    <row r="50" spans="1:23">
      <c r="A50" s="54"/>
      <c r="B50" s="47"/>
      <c r="C50" s="1" t="s">
        <v>3</v>
      </c>
      <c r="D50">
        <v>0.35241171700000001</v>
      </c>
      <c r="E50">
        <v>0.71862937699999996</v>
      </c>
      <c r="F50">
        <v>1.9763965509999999</v>
      </c>
      <c r="G50">
        <v>4.4054668020000003</v>
      </c>
      <c r="K50" s="47"/>
      <c r="L50" s="47"/>
      <c r="M50" s="1" t="s">
        <v>3</v>
      </c>
      <c r="N50" s="9">
        <f t="shared" ref="N50:N51" si="50">(D50*J$5)/10</f>
        <v>73.539068313519778</v>
      </c>
      <c r="O50" s="9">
        <f t="shared" si="47"/>
        <v>74.979537140794264</v>
      </c>
      <c r="P50" s="9">
        <f t="shared" si="48"/>
        <v>103.10551122977692</v>
      </c>
      <c r="Q50" s="9">
        <f t="shared" si="49"/>
        <v>114.91315004476053</v>
      </c>
    </row>
    <row r="51" spans="1:23">
      <c r="A51" s="54"/>
      <c r="B51" s="47"/>
      <c r="C51" s="2" t="s">
        <v>4</v>
      </c>
      <c r="D51">
        <v>0.35990207000000002</v>
      </c>
      <c r="E51">
        <v>0.81084863200000001</v>
      </c>
      <c r="F51">
        <v>2.0555892939999998</v>
      </c>
      <c r="G51">
        <v>5.304745767</v>
      </c>
      <c r="K51" s="47"/>
      <c r="L51" s="47"/>
      <c r="M51" s="2" t="s">
        <v>4</v>
      </c>
      <c r="N51" s="9">
        <f t="shared" si="50"/>
        <v>75.102108230718031</v>
      </c>
      <c r="O51" s="9">
        <f t="shared" si="47"/>
        <v>84.601405208913718</v>
      </c>
      <c r="P51" s="9">
        <f t="shared" si="48"/>
        <v>107.23687254417102</v>
      </c>
      <c r="Q51" s="9">
        <f t="shared" si="49"/>
        <v>138.37013730209907</v>
      </c>
    </row>
    <row r="52" spans="1:23">
      <c r="A52" s="54"/>
      <c r="B52" s="47"/>
      <c r="C52" s="3" t="s">
        <v>14</v>
      </c>
      <c r="D52">
        <v>0.19729957162690848</v>
      </c>
      <c r="E52">
        <v>0.48033269338269147</v>
      </c>
      <c r="F52">
        <v>1.3543336201477496</v>
      </c>
      <c r="G52">
        <v>2.650288096967405</v>
      </c>
      <c r="K52" s="47"/>
      <c r="L52" s="47"/>
      <c r="M52" s="3" t="s">
        <v>14</v>
      </c>
      <c r="N52" s="9">
        <f>(D52*R$5)/10</f>
        <v>82.342476008534135</v>
      </c>
      <c r="O52" s="9">
        <f t="shared" ref="O52:O54" si="51">(E52*S$5)/10</f>
        <v>100.23281590233475</v>
      </c>
      <c r="P52" s="9">
        <f t="shared" ref="P52:P54" si="52">(F52*T$5)/10</f>
        <v>141.306925687919</v>
      </c>
      <c r="Q52" s="9">
        <f t="shared" ref="Q52:Q54" si="53">(G52*U$5)/10</f>
        <v>138.26137725536685</v>
      </c>
      <c r="R52" s="3"/>
      <c r="S52" s="3"/>
    </row>
    <row r="53" spans="1:23">
      <c r="A53" s="54"/>
      <c r="B53" s="47"/>
      <c r="C53" s="3" t="s">
        <v>15</v>
      </c>
      <c r="D53">
        <v>0.2577754781070426</v>
      </c>
      <c r="E53">
        <v>0.32828884871429898</v>
      </c>
      <c r="F53">
        <v>1.7271168542478119</v>
      </c>
      <c r="G53">
        <v>3.4587404456466775</v>
      </c>
      <c r="K53" s="47"/>
      <c r="L53" s="47"/>
      <c r="M53" s="3" t="s">
        <v>15</v>
      </c>
      <c r="N53" s="9">
        <f t="shared" ref="N53:N54" si="54">(D53*R$5)/10</f>
        <v>107.58194225457052</v>
      </c>
      <c r="O53" s="9">
        <f t="shared" si="51"/>
        <v>68.505259353132089</v>
      </c>
      <c r="P53" s="9">
        <f t="shared" si="52"/>
        <v>180.20196009822399</v>
      </c>
      <c r="Q53" s="9">
        <f t="shared" si="53"/>
        <v>180.4370695137421</v>
      </c>
    </row>
    <row r="54" spans="1:23">
      <c r="A54" s="54"/>
      <c r="B54" s="47"/>
      <c r="C54" s="3" t="s">
        <v>16</v>
      </c>
      <c r="D54">
        <v>0.23659803520060627</v>
      </c>
      <c r="E54">
        <v>0.55380470582987518</v>
      </c>
      <c r="F54">
        <v>1.3892018589756958</v>
      </c>
      <c r="G54">
        <v>2.6770677596868468</v>
      </c>
      <c r="K54" s="47"/>
      <c r="L54" s="47"/>
      <c r="M54" s="3" t="s">
        <v>16</v>
      </c>
      <c r="N54" s="9">
        <f t="shared" si="54"/>
        <v>98.743590148348787</v>
      </c>
      <c r="O54" s="9">
        <f t="shared" si="51"/>
        <v>115.56449496363344</v>
      </c>
      <c r="P54" s="9">
        <f t="shared" si="52"/>
        <v>144.94496845642954</v>
      </c>
      <c r="Q54" s="9">
        <f t="shared" si="53"/>
        <v>139.65843029811376</v>
      </c>
      <c r="R54" s="3">
        <f>AVERAGE(N49:Q54)</f>
        <v>110.89129250646403</v>
      </c>
      <c r="S54" s="3">
        <f>_xlfn.STDEV.S(N49:Q54)</f>
        <v>31.696029189923369</v>
      </c>
      <c r="U54" s="26">
        <f>(R54/($G$7/10))*1000</f>
        <v>2.9633840730062611</v>
      </c>
      <c r="V54" s="26">
        <f>(S54/($G$7/10))*1000</f>
        <v>0.84702329602196025</v>
      </c>
    </row>
    <row r="55" spans="1:23">
      <c r="A55" s="54"/>
      <c r="B55" s="47" t="s">
        <v>40</v>
      </c>
      <c r="C55" s="1" t="s">
        <v>2</v>
      </c>
      <c r="D55">
        <v>0.19910108800000001</v>
      </c>
      <c r="E55">
        <v>0.41926486400000001</v>
      </c>
      <c r="F55">
        <v>1.0439329020000001</v>
      </c>
      <c r="G55">
        <v>2.1801054620000002</v>
      </c>
      <c r="K55" s="47"/>
      <c r="L55" s="47" t="s">
        <v>40</v>
      </c>
      <c r="M55" s="1" t="s">
        <v>2</v>
      </c>
      <c r="N55" s="9">
        <f>(D55*J$5)/10</f>
        <v>41.547167149746365</v>
      </c>
      <c r="O55" s="9">
        <f t="shared" ref="O55:O57" si="55">(E55*K$5)/10</f>
        <v>43.744782008985496</v>
      </c>
      <c r="P55" s="9">
        <f t="shared" ref="P55:P57" si="56">(F55*L$5)/10</f>
        <v>54.460343748239325</v>
      </c>
      <c r="Q55" s="9">
        <f t="shared" ref="Q55:Q57" si="57">(G55*M$5)/10</f>
        <v>56.86634296153936</v>
      </c>
      <c r="W55" s="25"/>
    </row>
    <row r="56" spans="1:23">
      <c r="A56" s="54"/>
      <c r="B56" s="47"/>
      <c r="C56" s="1" t="s">
        <v>3</v>
      </c>
      <c r="D56">
        <v>0.18079785400000001</v>
      </c>
      <c r="E56">
        <v>0.39108093399999999</v>
      </c>
      <c r="F56">
        <v>0.97731356599999997</v>
      </c>
      <c r="G56">
        <v>2.440386631</v>
      </c>
      <c r="K56" s="47"/>
      <c r="L56" s="47"/>
      <c r="M56" s="1" t="s">
        <v>3</v>
      </c>
      <c r="N56" s="9">
        <f t="shared" ref="N56:N57" si="58">(D56*J$5)/10</f>
        <v>37.727762996721744</v>
      </c>
      <c r="O56" s="9">
        <f t="shared" si="55"/>
        <v>40.804159076159657</v>
      </c>
      <c r="P56" s="9">
        <f t="shared" si="56"/>
        <v>50.984917375635675</v>
      </c>
      <c r="Q56" s="9">
        <f t="shared" si="57"/>
        <v>63.655573336296506</v>
      </c>
      <c r="U56" s="27"/>
      <c r="V56" s="27"/>
      <c r="W56" s="25"/>
    </row>
    <row r="57" spans="1:23">
      <c r="A57" s="54"/>
      <c r="B57" s="47"/>
      <c r="C57" s="2" t="s">
        <v>4</v>
      </c>
      <c r="D57">
        <v>0.17741177999999999</v>
      </c>
      <c r="E57">
        <v>0.38875052399999999</v>
      </c>
      <c r="F57">
        <v>0.94412551700000003</v>
      </c>
      <c r="G57">
        <v>1.865246934</v>
      </c>
      <c r="K57" s="47"/>
      <c r="L57" s="47"/>
      <c r="M57" s="2" t="s">
        <v>4</v>
      </c>
      <c r="N57" s="9">
        <f t="shared" si="58"/>
        <v>37.021178297097137</v>
      </c>
      <c r="O57" s="9">
        <f t="shared" si="55"/>
        <v>40.561011399846002</v>
      </c>
      <c r="P57" s="9">
        <f t="shared" si="56"/>
        <v>49.253548861997807</v>
      </c>
      <c r="Q57" s="9">
        <f t="shared" si="57"/>
        <v>48.653504936177143</v>
      </c>
    </row>
    <row r="58" spans="1:23">
      <c r="A58" s="54"/>
      <c r="B58" s="47"/>
      <c r="C58" s="3" t="s">
        <v>14</v>
      </c>
      <c r="D58">
        <v>0.10337845196007649</v>
      </c>
      <c r="E58">
        <v>0.23934708634377419</v>
      </c>
      <c r="K58" s="47"/>
      <c r="L58" s="47"/>
      <c r="M58" s="3" t="s">
        <v>14</v>
      </c>
      <c r="N58" s="9">
        <f>(D58*R$5)/10</f>
        <v>43.144734832060003</v>
      </c>
      <c r="O58" s="9">
        <f t="shared" ref="O58:O60" si="59">(E58*S$5)/10</f>
        <v>49.945449836665688</v>
      </c>
      <c r="P58" s="9"/>
      <c r="Q58" s="9"/>
    </row>
    <row r="59" spans="1:23">
      <c r="A59" s="54"/>
      <c r="B59" s="47"/>
      <c r="C59" s="3" t="s">
        <v>15</v>
      </c>
      <c r="D59">
        <v>0.14845344527519813</v>
      </c>
      <c r="E59">
        <v>0.16863678093019521</v>
      </c>
      <c r="K59" s="47"/>
      <c r="L59" s="47"/>
      <c r="M59" s="3" t="s">
        <v>15</v>
      </c>
      <c r="N59" s="9">
        <f t="shared" ref="N59:N60" si="60">(D59*R$5)/10</f>
        <v>61.956669014328853</v>
      </c>
      <c r="O59" s="9">
        <f t="shared" si="59"/>
        <v>35.190066489752084</v>
      </c>
      <c r="P59" s="9"/>
      <c r="Q59" s="9"/>
    </row>
    <row r="60" spans="1:23">
      <c r="A60" s="54"/>
      <c r="B60" s="47"/>
      <c r="C60" s="3" t="s">
        <v>16</v>
      </c>
      <c r="D60">
        <v>0.12455594868406435</v>
      </c>
      <c r="E60">
        <v>0.27308430485042362</v>
      </c>
      <c r="F60">
        <v>0.66329003511317952</v>
      </c>
      <c r="K60" s="47"/>
      <c r="L60" s="47"/>
      <c r="M60" s="3" t="s">
        <v>16</v>
      </c>
      <c r="N60" s="9">
        <f t="shared" si="60"/>
        <v>51.983109398900446</v>
      </c>
      <c r="O60" s="9">
        <f t="shared" si="59"/>
        <v>56.985521141867608</v>
      </c>
      <c r="P60" s="9">
        <f t="shared" ref="P60" si="61">(F60*T$5)/10</f>
        <v>69.20560363188072</v>
      </c>
      <c r="Q60" s="9"/>
      <c r="R60" s="3">
        <f>AVERAGE(N55:Q60)</f>
        <v>49.141655078626194</v>
      </c>
      <c r="S60" s="3">
        <f>_xlfn.STDEV.S(N55:Q60)</f>
        <v>9.6523769005792133</v>
      </c>
      <c r="U60" s="26">
        <f>(R60/($G$7/10))*1000</f>
        <v>1.3132284302004991</v>
      </c>
      <c r="V60" s="26">
        <f>(S60/($G$7/10))*1000</f>
        <v>0.25794360699838204</v>
      </c>
    </row>
    <row r="61" spans="1:23">
      <c r="A61" s="54"/>
      <c r="B61" s="47" t="s">
        <v>41</v>
      </c>
      <c r="C61" s="1" t="s">
        <v>2</v>
      </c>
      <c r="D61">
        <v>0.26551021200000002</v>
      </c>
      <c r="E61">
        <v>0.53784523100000003</v>
      </c>
      <c r="F61">
        <v>1.2325037590000001</v>
      </c>
      <c r="G61">
        <v>1.9594400620000001</v>
      </c>
      <c r="K61" s="47"/>
      <c r="L61" s="47" t="s">
        <v>41</v>
      </c>
      <c r="M61" s="1" t="s">
        <v>2</v>
      </c>
      <c r="N61" s="9">
        <f>(D61*J$5)/10</f>
        <v>55.405006917534237</v>
      </c>
      <c r="O61" s="9">
        <f t="shared" ref="O61:O63" si="62">(E61*K$5)/10</f>
        <v>56.117085892194986</v>
      </c>
      <c r="P61" s="9">
        <f t="shared" ref="P61:P63" si="63">(F61*L$5)/10</f>
        <v>64.297789884332161</v>
      </c>
      <c r="Q61" s="9">
        <f t="shared" ref="Q61:Q63" si="64">(G61*M$5)/10</f>
        <v>51.110458883971155</v>
      </c>
    </row>
    <row r="62" spans="1:23">
      <c r="A62" s="54"/>
      <c r="B62" s="47"/>
      <c r="C62" s="1" t="s">
        <v>3</v>
      </c>
      <c r="D62">
        <v>0.26040688499999998</v>
      </c>
      <c r="E62">
        <v>0.56738721999999997</v>
      </c>
      <c r="F62">
        <v>1.142665225</v>
      </c>
      <c r="G62">
        <v>1.939971973</v>
      </c>
      <c r="K62" s="47"/>
      <c r="L62" s="47"/>
      <c r="M62" s="1" t="s">
        <v>3</v>
      </c>
      <c r="N62" s="9">
        <f t="shared" ref="N62:N63" si="65">(D62*J$5)/10</f>
        <v>54.340076624994524</v>
      </c>
      <c r="O62" s="9">
        <f t="shared" si="62"/>
        <v>59.19940444516785</v>
      </c>
      <c r="P62" s="9">
        <f t="shared" si="63"/>
        <v>59.611054334466438</v>
      </c>
      <c r="Q62" s="9">
        <f t="shared" si="64"/>
        <v>50.60264903477966</v>
      </c>
    </row>
    <row r="63" spans="1:23">
      <c r="A63" s="54"/>
      <c r="B63" s="47"/>
      <c r="C63" s="2" t="s">
        <v>4</v>
      </c>
      <c r="D63">
        <v>0.25202971200000002</v>
      </c>
      <c r="E63">
        <v>0.49813017199999998</v>
      </c>
      <c r="F63">
        <v>1.1534496759999999</v>
      </c>
      <c r="G63">
        <v>2.3742674680000002</v>
      </c>
      <c r="K63" s="47"/>
      <c r="L63" s="47"/>
      <c r="M63" s="2" t="s">
        <v>4</v>
      </c>
      <c r="N63" s="9">
        <f t="shared" si="65"/>
        <v>52.591980668465439</v>
      </c>
      <c r="O63" s="9">
        <f t="shared" si="62"/>
        <v>51.973341095996183</v>
      </c>
      <c r="P63" s="9">
        <f t="shared" si="63"/>
        <v>60.173662244870286</v>
      </c>
      <c r="Q63" s="9">
        <f t="shared" si="64"/>
        <v>61.930906770836614</v>
      </c>
    </row>
    <row r="64" spans="1:23">
      <c r="A64" s="54"/>
      <c r="B64" s="47"/>
      <c r="C64" s="3" t="s">
        <v>14</v>
      </c>
      <c r="D64">
        <v>0.1215800677190023</v>
      </c>
      <c r="E64">
        <v>0.28932327999952817</v>
      </c>
      <c r="F64">
        <v>0.75492140711518063</v>
      </c>
      <c r="G64">
        <v>1.3210885360554969</v>
      </c>
      <c r="K64" s="47"/>
      <c r="L64" s="47"/>
      <c r="M64" s="3" t="s">
        <v>14</v>
      </c>
      <c r="N64" s="9">
        <f>(D64*R$5)/10</f>
        <v>50.741133022827782</v>
      </c>
      <c r="O64" s="9">
        <f t="shared" ref="O64:O66" si="66">(E64*S$5)/10</f>
        <v>60.374168695920261</v>
      </c>
      <c r="P64" s="9">
        <f t="shared" ref="P64:P66" si="67">(F64*T$5)/10</f>
        <v>78.766133830308689</v>
      </c>
      <c r="Q64" s="9">
        <f t="shared" ref="Q64:Q66" si="68">(G64*U$5)/10</f>
        <v>68.919118898927678</v>
      </c>
    </row>
    <row r="65" spans="1:25">
      <c r="A65" s="54"/>
      <c r="B65" s="47"/>
      <c r="C65" s="3" t="s">
        <v>15</v>
      </c>
      <c r="D65">
        <v>0.15385324671767722</v>
      </c>
      <c r="E65">
        <v>0.19622255401380914</v>
      </c>
      <c r="F65">
        <v>0.79794201254360242</v>
      </c>
      <c r="G65">
        <v>1.6747066268795452</v>
      </c>
      <c r="K65" s="47"/>
      <c r="L65" s="47"/>
      <c r="M65" s="3" t="s">
        <v>15</v>
      </c>
      <c r="N65" s="9">
        <f t="shared" ref="N65:N66" si="69">(D65*R$5)/10</f>
        <v>64.210262456330739</v>
      </c>
      <c r="O65" s="9">
        <f t="shared" si="66"/>
        <v>40.946492719124983</v>
      </c>
      <c r="P65" s="9">
        <f t="shared" si="67"/>
        <v>83.254768981860252</v>
      </c>
      <c r="Q65" s="9">
        <f t="shared" si="68"/>
        <v>87.366820609428785</v>
      </c>
    </row>
    <row r="66" spans="1:25" ht="14.65" thickBot="1">
      <c r="A66" s="54"/>
      <c r="B66" s="47"/>
      <c r="C66" s="3" t="s">
        <v>16</v>
      </c>
      <c r="D66">
        <v>0.14176095055349977</v>
      </c>
      <c r="E66">
        <v>0.33634363232473202</v>
      </c>
      <c r="F66">
        <v>0.80734865254139643</v>
      </c>
      <c r="G66">
        <v>1.3767594435388615</v>
      </c>
      <c r="K66" s="48"/>
      <c r="L66" s="47"/>
      <c r="M66" s="10" t="s">
        <v>16</v>
      </c>
      <c r="N66" s="9">
        <f t="shared" si="69"/>
        <v>59.16357330958617</v>
      </c>
      <c r="O66" s="9">
        <f t="shared" si="66"/>
        <v>70.186081112467235</v>
      </c>
      <c r="P66" s="9">
        <f t="shared" si="67"/>
        <v>84.23622832050998</v>
      </c>
      <c r="Q66" s="9">
        <f t="shared" si="68"/>
        <v>71.823382911022648</v>
      </c>
      <c r="R66" s="3">
        <f>AVERAGE(N61:Q66)</f>
        <v>62.389232569413529</v>
      </c>
      <c r="S66" s="3">
        <f>_xlfn.STDEV.S(N61:Q66)</f>
        <v>11.906525369672581</v>
      </c>
      <c r="T66" s="20">
        <f>MEDIAN(N49:Q66)</f>
        <v>64.210262456330739</v>
      </c>
      <c r="U66" s="26">
        <f>(R66/($G$7/10))*1000</f>
        <v>1.6672477517791258</v>
      </c>
      <c r="V66" s="26">
        <f>(S66/($G$7/10))*1000</f>
        <v>0.31818194961769408</v>
      </c>
      <c r="W66" s="26">
        <f>(T66/($G$7/10))*1000</f>
        <v>1.7159117256708925</v>
      </c>
      <c r="X66" s="29">
        <f>(W66*10^-18)*(6.02214*10^23)</f>
        <v>1033346.0639631707</v>
      </c>
      <c r="Y66" s="30">
        <f>T66*K12/10000000</f>
        <v>0.4748172972526527</v>
      </c>
    </row>
    <row r="67" spans="1:25">
      <c r="A67" s="54" t="s">
        <v>11</v>
      </c>
      <c r="B67" s="47" t="s">
        <v>39</v>
      </c>
      <c r="C67" s="1" t="s">
        <v>2</v>
      </c>
      <c r="D67">
        <v>0.38329987199999999</v>
      </c>
      <c r="E67">
        <v>0.95215351199999998</v>
      </c>
      <c r="F67">
        <v>1.748109712</v>
      </c>
      <c r="K67" s="46" t="s">
        <v>11</v>
      </c>
      <c r="L67" s="47" t="s">
        <v>39</v>
      </c>
      <c r="M67" s="12" t="s">
        <v>2</v>
      </c>
      <c r="N67" s="9">
        <f>(D67*J$5)/10</f>
        <v>79.984614903060631</v>
      </c>
      <c r="O67" s="9">
        <f t="shared" ref="O67:O69" si="70">(E67*K$5)/10</f>
        <v>99.344713564001296</v>
      </c>
      <c r="P67" s="9">
        <f t="shared" ref="P67:P69" si="71">(F67*L$5)/10</f>
        <v>91.196144544120941</v>
      </c>
      <c r="Q67" s="9"/>
    </row>
    <row r="68" spans="1:25">
      <c r="A68" s="54"/>
      <c r="B68" s="47"/>
      <c r="C68" s="1" t="s">
        <v>3</v>
      </c>
      <c r="D68">
        <v>0.42345421599999999</v>
      </c>
      <c r="E68">
        <v>0.95416221899999998</v>
      </c>
      <c r="F68">
        <v>2.0577700939999999</v>
      </c>
      <c r="G68">
        <v>3.8605340730000002</v>
      </c>
      <c r="K68" s="47"/>
      <c r="L68" s="47"/>
      <c r="M68" s="1" t="s">
        <v>3</v>
      </c>
      <c r="N68" s="9">
        <f t="shared" ref="N68:N69" si="72">(D68*J$5)/10</f>
        <v>88.363771735977664</v>
      </c>
      <c r="O68" s="9">
        <f t="shared" si="70"/>
        <v>99.554295757454355</v>
      </c>
      <c r="P68" s="9">
        <f t="shared" si="71"/>
        <v>107.35064146305328</v>
      </c>
      <c r="Q68" s="9">
        <f t="shared" ref="Q68:Q69" si="73">(G68*M$5)/10</f>
        <v>100.6990067391182</v>
      </c>
    </row>
    <row r="69" spans="1:25">
      <c r="A69" s="54"/>
      <c r="B69" s="47"/>
      <c r="C69" s="2" t="s">
        <v>4</v>
      </c>
      <c r="D69">
        <v>0.36140631099999998</v>
      </c>
      <c r="E69">
        <v>0.94664335300000002</v>
      </c>
      <c r="F69">
        <v>1.8085203729999999</v>
      </c>
      <c r="G69">
        <v>3.9887108360000001</v>
      </c>
      <c r="K69" s="47"/>
      <c r="L69" s="47"/>
      <c r="M69" s="2" t="s">
        <v>4</v>
      </c>
      <c r="N69" s="9">
        <f t="shared" si="72"/>
        <v>75.416003814555836</v>
      </c>
      <c r="O69" s="9">
        <f t="shared" si="70"/>
        <v>98.769800841789859</v>
      </c>
      <c r="P69" s="9">
        <f t="shared" si="71"/>
        <v>94.347674070410704</v>
      </c>
      <c r="Q69" s="9">
        <f t="shared" si="73"/>
        <v>104.04239718123524</v>
      </c>
    </row>
    <row r="70" spans="1:25">
      <c r="A70" s="54"/>
      <c r="B70" s="47"/>
      <c r="C70" s="3" t="s">
        <v>14</v>
      </c>
      <c r="D70">
        <v>0.32968443900961836</v>
      </c>
      <c r="E70">
        <v>0.62794930464978549</v>
      </c>
      <c r="F70">
        <v>1.5870430702004772</v>
      </c>
      <c r="G70">
        <v>3.4787759682462847</v>
      </c>
      <c r="K70" s="47"/>
      <c r="L70" s="47"/>
      <c r="M70" s="3" t="s">
        <v>14</v>
      </c>
      <c r="N70" s="9">
        <f>(D70*R$5)/10</f>
        <v>137.59296477780146</v>
      </c>
      <c r="O70" s="9">
        <f t="shared" ref="O70:O72" si="74">(E70*S$5)/10</f>
        <v>131.03652513366293</v>
      </c>
      <c r="P70" s="9">
        <f t="shared" ref="P70:P72" si="75">(F70*T$5)/10</f>
        <v>165.58710043680395</v>
      </c>
      <c r="Q70" s="9">
        <f t="shared" ref="Q70:Q71" si="76">(G70*U$5)/10</f>
        <v>181.48229133389913</v>
      </c>
      <c r="R70" s="3"/>
      <c r="S70" s="3"/>
    </row>
    <row r="71" spans="1:25">
      <c r="A71" s="54"/>
      <c r="B71" s="47"/>
      <c r="C71" s="3" t="s">
        <v>15</v>
      </c>
      <c r="D71">
        <v>0.32807064056876373</v>
      </c>
      <c r="F71">
        <v>2.1009144570122</v>
      </c>
      <c r="G71">
        <v>2.5994158575207198</v>
      </c>
      <c r="K71" s="47"/>
      <c r="L71" s="47"/>
      <c r="M71" s="3" t="s">
        <v>15</v>
      </c>
      <c r="N71" s="9">
        <f t="shared" ref="N71:N72" si="77">(D71*R$5)/10</f>
        <v>136.91945008994412</v>
      </c>
      <c r="O71" s="9"/>
      <c r="P71" s="9">
        <f t="shared" si="75"/>
        <v>219.20283055611554</v>
      </c>
      <c r="Q71" s="9">
        <f t="shared" si="76"/>
        <v>135.6074522356636</v>
      </c>
    </row>
    <row r="72" spans="1:25">
      <c r="A72" s="54"/>
      <c r="B72" s="47"/>
      <c r="C72" s="3" t="s">
        <v>16</v>
      </c>
      <c r="D72">
        <v>0.25711260035901162</v>
      </c>
      <c r="E72">
        <v>0.69968539782258843</v>
      </c>
      <c r="F72">
        <v>1.4980440399704882</v>
      </c>
      <c r="K72" s="47"/>
      <c r="L72" s="47"/>
      <c r="M72" s="3" t="s">
        <v>16</v>
      </c>
      <c r="N72" s="9">
        <f t="shared" si="77"/>
        <v>107.30529190701149</v>
      </c>
      <c r="O72" s="9">
        <f t="shared" si="74"/>
        <v>146.00596344090224</v>
      </c>
      <c r="P72" s="9">
        <f t="shared" si="75"/>
        <v>156.30122052958143</v>
      </c>
      <c r="Q72" s="9"/>
      <c r="R72" s="3">
        <f>AVERAGE(N67:Q72)</f>
        <v>121.71953119315064</v>
      </c>
      <c r="S72" s="3">
        <f>_xlfn.STDEV.S(N67:Q72)</f>
        <v>36.683698211452224</v>
      </c>
      <c r="U72" s="26">
        <f>(R72/($G$8/10))*1000</f>
        <v>3.7398285578609611</v>
      </c>
      <c r="V72" s="26">
        <f>(S72/($G$8/10))*1000</f>
        <v>1.1271054105642337</v>
      </c>
    </row>
    <row r="73" spans="1:25">
      <c r="A73" s="54"/>
      <c r="B73" s="47" t="s">
        <v>40</v>
      </c>
      <c r="C73" s="1" t="s">
        <v>2</v>
      </c>
      <c r="E73">
        <v>0.43889968099999999</v>
      </c>
      <c r="F73">
        <v>0.95490934400000005</v>
      </c>
      <c r="K73" s="47"/>
      <c r="L73" s="47" t="s">
        <v>40</v>
      </c>
      <c r="M73" s="1" t="s">
        <v>2</v>
      </c>
      <c r="N73" s="9"/>
      <c r="O73" s="9">
        <f t="shared" ref="O73:O75" si="78">(E73*K$5)/10</f>
        <v>45.793417282775863</v>
      </c>
      <c r="P73" s="9">
        <f t="shared" ref="P73:P75" si="79">(F73*L$5)/10</f>
        <v>49.816124219299404</v>
      </c>
      <c r="Q73" s="9"/>
      <c r="W73" s="25"/>
    </row>
    <row r="74" spans="1:25">
      <c r="A74" s="54"/>
      <c r="B74" s="47"/>
      <c r="C74" s="1" t="s">
        <v>3</v>
      </c>
      <c r="D74">
        <v>0.220480606</v>
      </c>
      <c r="E74">
        <v>0.47487393900000002</v>
      </c>
      <c r="F74">
        <v>1.0144943019999999</v>
      </c>
      <c r="G74">
        <v>2.2557651289999998</v>
      </c>
      <c r="K74" s="47"/>
      <c r="L74" s="47"/>
      <c r="M74" s="1" t="s">
        <v>3</v>
      </c>
      <c r="N74" s="9">
        <f t="shared" ref="N74:N75" si="80">(D74*J$5)/10</f>
        <v>46.008510966848007</v>
      </c>
      <c r="O74" s="9">
        <f t="shared" si="78"/>
        <v>49.546858625633078</v>
      </c>
      <c r="P74" s="9">
        <f t="shared" si="79"/>
        <v>52.924578113881601</v>
      </c>
      <c r="Q74" s="9">
        <f t="shared" ref="Q74" si="81">(G74*M$5)/10</f>
        <v>58.839866099282787</v>
      </c>
      <c r="U74" s="27"/>
      <c r="V74" s="27"/>
      <c r="W74" s="25"/>
    </row>
    <row r="75" spans="1:25">
      <c r="A75" s="54"/>
      <c r="B75" s="47"/>
      <c r="C75" s="2" t="s">
        <v>4</v>
      </c>
      <c r="D75">
        <v>0.124532799</v>
      </c>
      <c r="E75">
        <v>0.46810645299999998</v>
      </c>
      <c r="F75">
        <v>0.92745135700000003</v>
      </c>
      <c r="K75" s="47"/>
      <c r="L75" s="47"/>
      <c r="M75" s="2" t="s">
        <v>4</v>
      </c>
      <c r="N75" s="9">
        <f t="shared" si="80"/>
        <v>25.986723968473576</v>
      </c>
      <c r="O75" s="9">
        <f t="shared" si="78"/>
        <v>48.840760344478596</v>
      </c>
      <c r="P75" s="9">
        <f t="shared" si="79"/>
        <v>48.383684061709005</v>
      </c>
      <c r="Q75" s="9"/>
    </row>
    <row r="76" spans="1:25">
      <c r="A76" s="54"/>
      <c r="B76" s="47"/>
      <c r="C76" s="3" t="s">
        <v>14</v>
      </c>
      <c r="D76">
        <v>0.19682100967857541</v>
      </c>
      <c r="K76" s="47"/>
      <c r="L76" s="47"/>
      <c r="M76" s="3" t="s">
        <v>14</v>
      </c>
      <c r="N76" s="9">
        <f>(D76*R$5)/10</f>
        <v>82.142749392686582</v>
      </c>
      <c r="O76" s="9"/>
      <c r="P76" s="9"/>
      <c r="Q76" s="9"/>
    </row>
    <row r="77" spans="1:25">
      <c r="A77" s="54"/>
      <c r="B77" s="47"/>
      <c r="C77" s="3" t="s">
        <v>15</v>
      </c>
      <c r="D77">
        <v>0.17923486303263075</v>
      </c>
      <c r="E77">
        <v>0.33045489388740545</v>
      </c>
      <c r="K77" s="47"/>
      <c r="L77" s="47"/>
      <c r="M77" s="3" t="s">
        <v>15</v>
      </c>
      <c r="N77" s="9">
        <f t="shared" ref="N77:N78" si="82">(D77*R$5)/10</f>
        <v>74.803215675834025</v>
      </c>
      <c r="O77" s="9">
        <f t="shared" ref="O77:O78" si="83">(E77*S$5)/10</f>
        <v>68.957256083862944</v>
      </c>
      <c r="P77" s="9"/>
      <c r="Q77" s="9"/>
    </row>
    <row r="78" spans="1:25">
      <c r="A78" s="54"/>
      <c r="B78" s="47"/>
      <c r="C78" s="3" t="s">
        <v>16</v>
      </c>
      <c r="D78">
        <v>0.13733134846979553</v>
      </c>
      <c r="E78">
        <v>0.34762272586472354</v>
      </c>
      <c r="K78" s="47"/>
      <c r="L78" s="47"/>
      <c r="M78" s="3" t="s">
        <v>16</v>
      </c>
      <c r="N78" s="9">
        <f t="shared" si="82"/>
        <v>57.314890110240469</v>
      </c>
      <c r="O78" s="9">
        <f t="shared" si="83"/>
        <v>72.5397316590863</v>
      </c>
      <c r="P78" s="9"/>
      <c r="Q78" s="9"/>
      <c r="R78" s="3">
        <f>AVERAGE(N73:Q78)</f>
        <v>55.849883328863747</v>
      </c>
      <c r="S78" s="3">
        <f>_xlfn.STDEV.S(N73:Q78)</f>
        <v>14.653278014370741</v>
      </c>
      <c r="U78" s="26">
        <f>(R78/($G$8/10))*1000</f>
        <v>1.7159858124580161</v>
      </c>
      <c r="V78" s="26">
        <f>(S78/($G$8/10))*1000</f>
        <v>0.45022148086866426</v>
      </c>
    </row>
    <row r="79" spans="1:25">
      <c r="A79" s="54"/>
      <c r="B79" s="47" t="s">
        <v>41</v>
      </c>
      <c r="C79" s="1" t="s">
        <v>2</v>
      </c>
      <c r="D79">
        <v>0.23869341399999999</v>
      </c>
      <c r="E79">
        <v>0.57522678699999996</v>
      </c>
      <c r="F79">
        <v>1.03055381</v>
      </c>
      <c r="K79" s="47"/>
      <c r="L79" s="47" t="s">
        <v>41</v>
      </c>
      <c r="M79" s="1" t="s">
        <v>2</v>
      </c>
      <c r="N79" s="9">
        <f>(D79*J$5)/10</f>
        <v>49.809045588950312</v>
      </c>
      <c r="O79" s="9">
        <f t="shared" ref="O79:O81" si="84">(E79*K$5)/10</f>
        <v>60.017360298153029</v>
      </c>
      <c r="P79" s="9">
        <f t="shared" ref="P79:P81" si="85">(F79*L$5)/10</f>
        <v>53.7623774824349</v>
      </c>
      <c r="Q79" s="9"/>
    </row>
    <row r="80" spans="1:25">
      <c r="A80" s="54"/>
      <c r="B80" s="47"/>
      <c r="C80" s="1" t="s">
        <v>3</v>
      </c>
      <c r="D80">
        <v>0.27278365199999999</v>
      </c>
      <c r="E80">
        <v>0.63487579999999999</v>
      </c>
      <c r="F80">
        <v>1.2303981960000001</v>
      </c>
      <c r="G80">
        <v>2.161747917</v>
      </c>
      <c r="K80" s="47"/>
      <c r="L80" s="47"/>
      <c r="M80" s="1" t="s">
        <v>3</v>
      </c>
      <c r="N80" s="9">
        <f t="shared" ref="N80:N81" si="86">(D80*J$5)/10</f>
        <v>56.922782789425256</v>
      </c>
      <c r="O80" s="9">
        <f t="shared" si="84"/>
        <v>66.240951385280582</v>
      </c>
      <c r="P80" s="9">
        <f t="shared" si="85"/>
        <v>64.187945961850275</v>
      </c>
      <c r="Q80" s="9">
        <f t="shared" ref="Q80:Q81" si="87">(G80*M$5)/10</f>
        <v>56.387500782526502</v>
      </c>
    </row>
    <row r="81" spans="1:25">
      <c r="A81" s="54"/>
      <c r="B81" s="47"/>
      <c r="C81" s="2" t="s">
        <v>4</v>
      </c>
      <c r="D81">
        <v>0.25232421900000002</v>
      </c>
      <c r="E81">
        <v>0.61577734399999995</v>
      </c>
      <c r="F81">
        <v>1.02842396</v>
      </c>
      <c r="G81">
        <v>1.9404919759999999</v>
      </c>
      <c r="K81" s="47"/>
      <c r="L81" s="47"/>
      <c r="M81" s="2" t="s">
        <v>4</v>
      </c>
      <c r="N81" s="9">
        <f t="shared" si="86"/>
        <v>52.653436543361366</v>
      </c>
      <c r="O81" s="9">
        <f t="shared" si="84"/>
        <v>64.248278337371175</v>
      </c>
      <c r="P81" s="9">
        <f t="shared" si="85"/>
        <v>53.651266545218562</v>
      </c>
      <c r="Q81" s="9">
        <f t="shared" si="87"/>
        <v>50.616212905635656</v>
      </c>
    </row>
    <row r="82" spans="1:25">
      <c r="A82" s="54"/>
      <c r="B82" s="47"/>
      <c r="C82" s="3" t="s">
        <v>14</v>
      </c>
      <c r="D82">
        <v>0.18982303240012988</v>
      </c>
      <c r="E82">
        <v>0.35400078156650761</v>
      </c>
      <c r="F82">
        <v>0.90642171144389849</v>
      </c>
      <c r="G82">
        <v>1.5474997183698216</v>
      </c>
      <c r="K82" s="47"/>
      <c r="L82" s="47"/>
      <c r="M82" s="3" t="s">
        <v>14</v>
      </c>
      <c r="N82" s="9">
        <f>(D82*R$5)/10</f>
        <v>79.222161317369753</v>
      </c>
      <c r="O82" s="9">
        <f t="shared" ref="O82:O84" si="88">(E82*S$5)/10</f>
        <v>73.870664347572728</v>
      </c>
      <c r="P82" s="9">
        <f t="shared" ref="P82:P84" si="89">(F82*T$5)/10</f>
        <v>94.573200809226165</v>
      </c>
      <c r="Q82" s="9">
        <f t="shared" ref="Q82:Q84" si="90">(G82*U$5)/10</f>
        <v>80.730635514277552</v>
      </c>
    </row>
    <row r="83" spans="1:25">
      <c r="A83" s="54"/>
      <c r="B83" s="47"/>
      <c r="C83" s="3" t="s">
        <v>15</v>
      </c>
      <c r="D83">
        <v>0.20481680438523234</v>
      </c>
      <c r="E83">
        <v>0.35955092821835344</v>
      </c>
      <c r="F83">
        <v>0.93245846359007656</v>
      </c>
      <c r="G83">
        <v>1.3490315230234975</v>
      </c>
      <c r="K83" s="47"/>
      <c r="L83" s="47"/>
      <c r="M83" s="3" t="s">
        <v>15</v>
      </c>
      <c r="N83" s="9">
        <f t="shared" ref="N83:N84" si="91">(D83*R$5)/10</f>
        <v>85.47977404191937</v>
      </c>
      <c r="O83" s="9">
        <f t="shared" si="88"/>
        <v>75.028834164554581</v>
      </c>
      <c r="P83" s="9">
        <f t="shared" si="89"/>
        <v>97.289793933653925</v>
      </c>
      <c r="Q83" s="9">
        <f t="shared" si="90"/>
        <v>70.376860744897286</v>
      </c>
    </row>
    <row r="84" spans="1:25" ht="14.65" thickBot="1">
      <c r="A84" s="54"/>
      <c r="B84" s="47"/>
      <c r="C84" s="3" t="s">
        <v>16</v>
      </c>
      <c r="D84">
        <v>0.15075721941107004</v>
      </c>
      <c r="E84">
        <v>0.37611167906172643</v>
      </c>
      <c r="F84">
        <v>0.77828418660310883</v>
      </c>
      <c r="G84">
        <v>1.5744661569723837</v>
      </c>
      <c r="K84" s="48"/>
      <c r="L84" s="47"/>
      <c r="M84" s="10" t="s">
        <v>16</v>
      </c>
      <c r="N84" s="9">
        <f t="shared" si="91"/>
        <v>62.918143309219019</v>
      </c>
      <c r="O84" s="9">
        <f t="shared" si="88"/>
        <v>78.484627853712723</v>
      </c>
      <c r="P84" s="9">
        <f t="shared" si="89"/>
        <v>81.20373302732466</v>
      </c>
      <c r="Q84" s="9">
        <f t="shared" si="90"/>
        <v>82.13743236218582</v>
      </c>
      <c r="R84" s="3">
        <f>AVERAGE(N79:Q84)</f>
        <v>69.12230521939658</v>
      </c>
      <c r="S84" s="3">
        <f>_xlfn.STDEV.S(N79:Q84)</f>
        <v>14.074931172964515</v>
      </c>
      <c r="T84" s="20">
        <f>MEDIAN(N67:Q84)</f>
        <v>76.950315834134273</v>
      </c>
      <c r="U84" s="26">
        <f>(R84/($G$8/10))*1000</f>
        <v>2.123780534731698</v>
      </c>
      <c r="V84" s="26">
        <f>(S84/($G$8/10))*1000</f>
        <v>0.43245179335312939</v>
      </c>
      <c r="W84" s="26">
        <f>(T84/($G$8/10))*1000</f>
        <v>2.3642959011750593</v>
      </c>
      <c r="X84" s="29">
        <f>(W84*10^-18)*(6.02214*10^23)</f>
        <v>1423812.0918302371</v>
      </c>
      <c r="Y84" s="30">
        <f>T84*K12/10000000</f>
        <v>0.56902650120688436</v>
      </c>
    </row>
    <row r="85" spans="1:25">
      <c r="A85" s="54" t="s">
        <v>12</v>
      </c>
      <c r="B85" s="47" t="s">
        <v>39</v>
      </c>
      <c r="C85" s="1" t="s">
        <v>2</v>
      </c>
      <c r="D85">
        <v>0.43204068499999998</v>
      </c>
      <c r="E85">
        <v>0.88766549500000003</v>
      </c>
      <c r="F85">
        <v>2.3223005759999999</v>
      </c>
      <c r="G85">
        <v>5.7070766150000001</v>
      </c>
      <c r="K85" s="46" t="s">
        <v>12</v>
      </c>
      <c r="L85" s="47" t="s">
        <v>39</v>
      </c>
      <c r="M85" s="12" t="s">
        <v>2</v>
      </c>
      <c r="N85" s="9">
        <f>(D85*J$5)/10</f>
        <v>90.155542269994598</v>
      </c>
      <c r="O85" s="9">
        <f t="shared" ref="O85:O87" si="92">(E85*K$5)/10</f>
        <v>92.616235964083089</v>
      </c>
      <c r="P85" s="9">
        <f t="shared" ref="P85:P87" si="93">(F85*L$5)/10</f>
        <v>121.15078221348577</v>
      </c>
      <c r="Q85" s="9">
        <f t="shared" ref="Q85:Q87" si="94">(G85*M$5)/10</f>
        <v>148.86462226402654</v>
      </c>
    </row>
    <row r="86" spans="1:25">
      <c r="A86" s="54"/>
      <c r="B86" s="47"/>
      <c r="C86" s="1" t="s">
        <v>3</v>
      </c>
      <c r="D86">
        <v>0.38402556100000002</v>
      </c>
      <c r="E86">
        <v>1.01450759</v>
      </c>
      <c r="F86">
        <v>2.0029618409999999</v>
      </c>
      <c r="G86">
        <v>3.6855585560000002</v>
      </c>
      <c r="K86" s="47"/>
      <c r="L86" s="47"/>
      <c r="M86" s="1" t="s">
        <v>3</v>
      </c>
      <c r="N86" s="9">
        <f t="shared" ref="N86:N87" si="95">(D86*J$5)/10</f>
        <v>80.136047135222682</v>
      </c>
      <c r="O86" s="9">
        <f t="shared" si="92"/>
        <v>105.85054265604101</v>
      </c>
      <c r="P86" s="9">
        <f t="shared" si="93"/>
        <v>104.49138078365334</v>
      </c>
      <c r="Q86" s="9">
        <f t="shared" si="94"/>
        <v>96.134907463633397</v>
      </c>
    </row>
    <row r="87" spans="1:25">
      <c r="A87" s="54"/>
      <c r="B87" s="47"/>
      <c r="C87" s="2" t="s">
        <v>4</v>
      </c>
      <c r="D87">
        <v>0.39186498800000003</v>
      </c>
      <c r="E87">
        <v>0.79024429699999998</v>
      </c>
      <c r="F87">
        <v>2.1114189460000001</v>
      </c>
      <c r="G87">
        <v>3.450935683</v>
      </c>
      <c r="K87" s="47"/>
      <c r="L87" s="47"/>
      <c r="M87" s="2" t="s">
        <v>4</v>
      </c>
      <c r="N87" s="9">
        <f t="shared" si="95"/>
        <v>81.771929626870516</v>
      </c>
      <c r="O87" s="9">
        <f t="shared" si="92"/>
        <v>82.451613465298607</v>
      </c>
      <c r="P87" s="9">
        <f t="shared" si="93"/>
        <v>110.14941800896047</v>
      </c>
      <c r="Q87" s="9">
        <f t="shared" si="94"/>
        <v>90.014953637913521</v>
      </c>
    </row>
    <row r="88" spans="1:25">
      <c r="A88" s="54"/>
      <c r="B88" s="47"/>
      <c r="C88" s="3" t="s">
        <v>14</v>
      </c>
      <c r="D88">
        <v>0.2336770245534989</v>
      </c>
      <c r="E88">
        <v>0.56977162512256219</v>
      </c>
      <c r="F88">
        <v>1.4732971634385632</v>
      </c>
      <c r="G88">
        <v>2.9196432797320675</v>
      </c>
      <c r="K88" s="47"/>
      <c r="L88" s="47"/>
      <c r="M88" s="3" t="s">
        <v>14</v>
      </c>
      <c r="N88" s="9">
        <f>(D88*R$5)/10</f>
        <v>97.524513760362808</v>
      </c>
      <c r="O88" s="9">
        <f t="shared" ref="O88:O90" si="96">(E88*S$5)/10</f>
        <v>118.89637160671725</v>
      </c>
      <c r="P88" s="9">
        <f t="shared" ref="P88:P90" si="97">(F88*T$5)/10</f>
        <v>153.71920898450634</v>
      </c>
      <c r="Q88" s="9">
        <f t="shared" ref="Q88:Q90" si="98">(G88*U$5)/10</f>
        <v>152.31321508481898</v>
      </c>
      <c r="R88" s="3"/>
      <c r="S88" s="3"/>
    </row>
    <row r="89" spans="1:25">
      <c r="A89" s="54"/>
      <c r="B89" s="47"/>
      <c r="C89" s="3" t="s">
        <v>15</v>
      </c>
      <c r="D89">
        <v>0.3109933503317231</v>
      </c>
      <c r="E89">
        <v>0.69933809582474127</v>
      </c>
      <c r="F89">
        <v>1.8499264683159784</v>
      </c>
      <c r="G89">
        <v>2.9160773235713977</v>
      </c>
      <c r="K89" s="47"/>
      <c r="L89" s="47"/>
      <c r="M89" s="3" t="s">
        <v>15</v>
      </c>
      <c r="N89" s="9">
        <f t="shared" ref="N89:N90" si="99">(D89*R$5)/10</f>
        <v>129.79228630525341</v>
      </c>
      <c r="O89" s="9">
        <f t="shared" si="96"/>
        <v>145.93349063675566</v>
      </c>
      <c r="P89" s="9">
        <f t="shared" si="97"/>
        <v>193.01553036682532</v>
      </c>
      <c r="Q89" s="9">
        <f t="shared" si="98"/>
        <v>152.12718473944989</v>
      </c>
    </row>
    <row r="90" spans="1:25">
      <c r="A90" s="54"/>
      <c r="B90" s="47"/>
      <c r="C90" s="3" t="s">
        <v>16</v>
      </c>
      <c r="D90">
        <v>0.24636217210924397</v>
      </c>
      <c r="E90">
        <v>0.69531758303085511</v>
      </c>
      <c r="F90">
        <v>1.4940006291368553</v>
      </c>
      <c r="G90">
        <v>2.8526156785458783</v>
      </c>
      <c r="K90" s="47"/>
      <c r="L90" s="47"/>
      <c r="M90" s="3" t="s">
        <v>16</v>
      </c>
      <c r="N90" s="9">
        <f t="shared" si="99"/>
        <v>102.81862793233294</v>
      </c>
      <c r="O90" s="9">
        <f t="shared" si="96"/>
        <v>145.09451522605735</v>
      </c>
      <c r="P90" s="9">
        <f t="shared" si="97"/>
        <v>155.87934371452343</v>
      </c>
      <c r="Q90" s="9">
        <f t="shared" si="98"/>
        <v>148.81649015716673</v>
      </c>
      <c r="R90" s="3">
        <f>AVERAGE(N85:Q90)</f>
        <v>120.82161475016473</v>
      </c>
      <c r="S90" s="3">
        <f>_xlfn.STDEV.S(N85:Q90)</f>
        <v>30.778070738072074</v>
      </c>
      <c r="U90" s="26">
        <f>(R90/($G$9/10))*1000</f>
        <v>3.3916942795111082</v>
      </c>
      <c r="V90" s="26">
        <f>(S90/($G$9/10))*1000</f>
        <v>0.86399943149712755</v>
      </c>
    </row>
    <row r="91" spans="1:25">
      <c r="A91" s="54"/>
      <c r="B91" s="47" t="s">
        <v>40</v>
      </c>
      <c r="C91" s="1" t="s">
        <v>2</v>
      </c>
      <c r="D91">
        <v>0.13127408300000001</v>
      </c>
      <c r="E91">
        <v>0.40943627300000002</v>
      </c>
      <c r="F91">
        <v>1.1163475709999999</v>
      </c>
      <c r="G91">
        <v>2.224400916</v>
      </c>
      <c r="K91" s="47"/>
      <c r="L91" s="47" t="s">
        <v>40</v>
      </c>
      <c r="M91" s="1" t="s">
        <v>2</v>
      </c>
      <c r="N91" s="9">
        <f>(D91*J$5)/10</f>
        <v>27.393452861647233</v>
      </c>
      <c r="O91" s="9">
        <f t="shared" ref="O91:O93" si="100">(E91*K$5)/10</f>
        <v>42.719297625084259</v>
      </c>
      <c r="P91" s="9">
        <f t="shared" ref="P91:P93" si="101">(F91*L$5)/10</f>
        <v>58.238103562686639</v>
      </c>
      <c r="Q91" s="9">
        <f t="shared" ref="Q91:Q92" si="102">(G91*M$5)/10</f>
        <v>58.021755175630254</v>
      </c>
      <c r="W91" s="25"/>
    </row>
    <row r="92" spans="1:25">
      <c r="A92" s="54"/>
      <c r="B92" s="47"/>
      <c r="C92" s="1" t="s">
        <v>3</v>
      </c>
      <c r="D92">
        <v>0.10727405800000001</v>
      </c>
      <c r="E92">
        <v>0.47727234499999999</v>
      </c>
      <c r="F92">
        <v>1.1894546189999999</v>
      </c>
      <c r="G92">
        <v>2.1026299709999998</v>
      </c>
      <c r="K92" s="47"/>
      <c r="L92" s="47"/>
      <c r="M92" s="1" t="s">
        <v>3</v>
      </c>
      <c r="N92" s="9">
        <f t="shared" ref="N92:N93" si="103">(D92*J$5)/10</f>
        <v>22.38527806818206</v>
      </c>
      <c r="O92" s="9">
        <f t="shared" si="100"/>
        <v>49.797100791499474</v>
      </c>
      <c r="P92" s="9">
        <f t="shared" si="101"/>
        <v>62.051983704668245</v>
      </c>
      <c r="Q92" s="9">
        <f t="shared" si="102"/>
        <v>54.845455477372468</v>
      </c>
      <c r="U92" s="27"/>
      <c r="V92" s="27"/>
      <c r="W92" s="25"/>
    </row>
    <row r="93" spans="1:25">
      <c r="A93" s="54"/>
      <c r="B93" s="47"/>
      <c r="C93" s="2" t="s">
        <v>4</v>
      </c>
      <c r="D93">
        <v>0.17050862</v>
      </c>
      <c r="E93">
        <v>0.38030667600000001</v>
      </c>
      <c r="F93">
        <v>0.93288904399999995</v>
      </c>
      <c r="K93" s="47"/>
      <c r="L93" s="47"/>
      <c r="M93" s="2" t="s">
        <v>4</v>
      </c>
      <c r="N93" s="9">
        <f t="shared" si="103"/>
        <v>35.580670134824103</v>
      </c>
      <c r="O93" s="9">
        <f t="shared" si="100"/>
        <v>39.680006761028935</v>
      </c>
      <c r="P93" s="9">
        <f t="shared" si="101"/>
        <v>48.667359672131838</v>
      </c>
      <c r="Q93" s="9"/>
    </row>
    <row r="94" spans="1:25">
      <c r="A94" s="54"/>
      <c r="B94" s="47"/>
      <c r="C94" s="3" t="s">
        <v>14</v>
      </c>
      <c r="D94">
        <v>0.12337309195180007</v>
      </c>
      <c r="E94">
        <v>0.26172436975655916</v>
      </c>
      <c r="G94">
        <v>1.3924588263521958</v>
      </c>
      <c r="K94" s="47"/>
      <c r="L94" s="47"/>
      <c r="M94" s="3" t="s">
        <v>14</v>
      </c>
      <c r="N94" s="9">
        <f>(D94*R$5)/10</f>
        <v>51.489447140564756</v>
      </c>
      <c r="O94" s="9">
        <f t="shared" ref="O94:O96" si="104">(E94*S$5)/10</f>
        <v>54.615001086472134</v>
      </c>
      <c r="P94" s="9"/>
      <c r="Q94" s="9">
        <f t="shared" ref="Q94" si="105">(G94*U$5)/10</f>
        <v>72.642395112871412</v>
      </c>
    </row>
    <row r="95" spans="1:25">
      <c r="A95" s="54"/>
      <c r="B95" s="47"/>
      <c r="C95" s="3" t="s">
        <v>15</v>
      </c>
      <c r="D95">
        <v>0.19172029648415528</v>
      </c>
      <c r="E95">
        <v>0.34568299413246378</v>
      </c>
      <c r="K95" s="47"/>
      <c r="L95" s="47"/>
      <c r="M95" s="3" t="s">
        <v>15</v>
      </c>
      <c r="N95" s="9">
        <f t="shared" ref="N95:N96" si="106">(D95*R$5)/10</f>
        <v>80.013979672739197</v>
      </c>
      <c r="O95" s="9">
        <f t="shared" si="104"/>
        <v>72.134960598739994</v>
      </c>
      <c r="P95" s="9"/>
      <c r="Q95" s="9"/>
    </row>
    <row r="96" spans="1:25">
      <c r="A96" s="54"/>
      <c r="B96" s="47"/>
      <c r="C96" s="3" t="s">
        <v>16</v>
      </c>
      <c r="D96">
        <v>0.14101627924529203</v>
      </c>
      <c r="E96">
        <v>0.30699284148741557</v>
      </c>
      <c r="K96" s="47"/>
      <c r="L96" s="47"/>
      <c r="M96" s="3" t="s">
        <v>16</v>
      </c>
      <c r="N96" s="9">
        <f t="shared" si="106"/>
        <v>58.852786627057071</v>
      </c>
      <c r="O96" s="9">
        <f t="shared" si="104"/>
        <v>64.061342040748883</v>
      </c>
      <c r="P96" s="9"/>
      <c r="Q96" s="9"/>
      <c r="R96" s="3">
        <f>AVERAGE(N91:Q96)</f>
        <v>52.955020895219391</v>
      </c>
      <c r="S96" s="3">
        <f>_xlfn.STDEV.S(N91:Q96)</f>
        <v>15.319580427154769</v>
      </c>
      <c r="U96" s="26">
        <f>(R96/($G$9/10))*1000</f>
        <v>1.4865489243220193</v>
      </c>
      <c r="V96" s="26">
        <f>(S96/($G$9/10))*1000</f>
        <v>0.43004998242022197</v>
      </c>
    </row>
    <row r="97" spans="1:25">
      <c r="A97" s="54"/>
      <c r="B97" s="47" t="s">
        <v>41</v>
      </c>
      <c r="C97" s="1" t="s">
        <v>2</v>
      </c>
      <c r="D97">
        <v>0.28814120500000001</v>
      </c>
      <c r="E97">
        <v>0.61577459999999995</v>
      </c>
      <c r="F97">
        <v>1.3952360260000001</v>
      </c>
      <c r="G97">
        <v>2.2455742729999999</v>
      </c>
      <c r="K97" s="47"/>
      <c r="L97" s="47" t="s">
        <v>41</v>
      </c>
      <c r="M97" s="1" t="s">
        <v>2</v>
      </c>
      <c r="N97" s="9">
        <f>(D97*J$5)/10</f>
        <v>60.127500693840169</v>
      </c>
      <c r="O97" s="9">
        <f t="shared" ref="O97:O99" si="107">(E97*K$5)/10</f>
        <v>64.247992037010377</v>
      </c>
      <c r="P97" s="9">
        <f t="shared" ref="P97:P99" si="108">(F97*L$5)/10</f>
        <v>72.787277266874938</v>
      </c>
      <c r="Q97" s="9">
        <f t="shared" ref="Q97:Q99" si="109">(G97*M$5)/10</f>
        <v>58.57404560460084</v>
      </c>
    </row>
    <row r="98" spans="1:25">
      <c r="A98" s="54"/>
      <c r="B98" s="47"/>
      <c r="C98" s="1" t="s">
        <v>3</v>
      </c>
      <c r="D98">
        <v>0.26076962399999998</v>
      </c>
      <c r="E98">
        <v>0.67543027499999997</v>
      </c>
      <c r="F98">
        <v>1.2890805430000001</v>
      </c>
      <c r="G98">
        <v>1.917662462</v>
      </c>
      <c r="K98" s="47"/>
      <c r="L98" s="47"/>
      <c r="M98" s="1" t="s">
        <v>3</v>
      </c>
      <c r="N98" s="9">
        <f t="shared" ref="N98:N99" si="110">(D98*J$5)/10</f>
        <v>54.415770725996786</v>
      </c>
      <c r="O98" s="9">
        <f t="shared" si="107"/>
        <v>70.472278216340413</v>
      </c>
      <c r="P98" s="9">
        <f t="shared" si="108"/>
        <v>67.24931205487286</v>
      </c>
      <c r="Q98" s="9">
        <f t="shared" si="109"/>
        <v>50.020722918844704</v>
      </c>
    </row>
    <row r="99" spans="1:25">
      <c r="A99" s="54"/>
      <c r="B99" s="47"/>
      <c r="C99" s="2" t="s">
        <v>4</v>
      </c>
      <c r="D99">
        <v>0.267793369</v>
      </c>
      <c r="E99">
        <v>0.52559976799999997</v>
      </c>
      <c r="F99">
        <v>1.19184344</v>
      </c>
      <c r="G99">
        <v>1.779994823</v>
      </c>
      <c r="K99" s="47"/>
      <c r="L99" s="47"/>
      <c r="M99" s="2" t="s">
        <v>4</v>
      </c>
      <c r="N99" s="9">
        <f t="shared" si="110"/>
        <v>55.881441810286368</v>
      </c>
      <c r="O99" s="9">
        <f t="shared" si="107"/>
        <v>54.83943265785647</v>
      </c>
      <c r="P99" s="9">
        <f t="shared" si="108"/>
        <v>62.176604753170281</v>
      </c>
      <c r="Q99" s="9">
        <f t="shared" si="109"/>
        <v>46.429770411942819</v>
      </c>
    </row>
    <row r="100" spans="1:25">
      <c r="A100" s="54"/>
      <c r="B100" s="47"/>
      <c r="C100" s="3" t="s">
        <v>14</v>
      </c>
      <c r="D100">
        <v>0.15169030314325652</v>
      </c>
      <c r="E100">
        <v>0.36288041959231759</v>
      </c>
      <c r="F100">
        <v>0.83395593309933957</v>
      </c>
      <c r="G100">
        <v>1.3902120915143581</v>
      </c>
      <c r="K100" s="47"/>
      <c r="L100" s="47"/>
      <c r="M100" s="3" t="s">
        <v>14</v>
      </c>
      <c r="N100" s="9">
        <f>(D100*R$5)/10</f>
        <v>63.307563439217105</v>
      </c>
      <c r="O100" s="9">
        <f t="shared" ref="O100:O102" si="111">(E100*S$5)/10</f>
        <v>75.72361155641758</v>
      </c>
      <c r="P100" s="9">
        <f t="shared" ref="P100:P102" si="112">(F100*T$5)/10</f>
        <v>87.012348591487751</v>
      </c>
      <c r="Q100" s="9">
        <f t="shared" ref="Q100:Q102" si="113">(G100*U$5)/10</f>
        <v>72.525186476813133</v>
      </c>
    </row>
    <row r="101" spans="1:25">
      <c r="A101" s="54"/>
      <c r="B101" s="47"/>
      <c r="C101" s="3" t="s">
        <v>15</v>
      </c>
      <c r="D101">
        <v>0.18118113675898204</v>
      </c>
      <c r="E101">
        <v>0.40531891306166351</v>
      </c>
      <c r="F101">
        <v>0.8542277895716146</v>
      </c>
      <c r="G101">
        <v>1.4925215328640944</v>
      </c>
      <c r="K101" s="47"/>
      <c r="L101" s="47"/>
      <c r="M101" s="3" t="s">
        <v>15</v>
      </c>
      <c r="N101" s="9">
        <f t="shared" ref="N101:N102" si="114">(D101*R$5)/10</f>
        <v>75.615488081174945</v>
      </c>
      <c r="O101" s="9">
        <f t="shared" si="111"/>
        <v>84.57941038436941</v>
      </c>
      <c r="P101" s="9">
        <f t="shared" si="112"/>
        <v>89.127450567448008</v>
      </c>
      <c r="Q101" s="9">
        <f t="shared" si="113"/>
        <v>77.862509722322798</v>
      </c>
    </row>
    <row r="102" spans="1:25" ht="14.65" thickBot="1">
      <c r="A102" s="54"/>
      <c r="B102" s="47"/>
      <c r="C102" s="3" t="s">
        <v>16</v>
      </c>
      <c r="D102">
        <v>0.15147948981070491</v>
      </c>
      <c r="E102">
        <v>0.4431202095455859</v>
      </c>
      <c r="F102">
        <v>0.81694948491082553</v>
      </c>
      <c r="G102">
        <v>1.4689027870100433</v>
      </c>
      <c r="K102" s="48"/>
      <c r="L102" s="47"/>
      <c r="M102" s="10" t="s">
        <v>16</v>
      </c>
      <c r="N102" s="9">
        <f t="shared" si="114"/>
        <v>63.219581029347843</v>
      </c>
      <c r="O102" s="9">
        <f t="shared" si="111"/>
        <v>92.467548009687874</v>
      </c>
      <c r="P102" s="9">
        <f t="shared" si="112"/>
        <v>85.237949082652079</v>
      </c>
      <c r="Q102" s="9">
        <f t="shared" si="113"/>
        <v>76.630356759570475</v>
      </c>
      <c r="R102" s="3">
        <f>AVERAGE(N97:Q102)</f>
        <v>69.188798035506082</v>
      </c>
      <c r="S102" s="3">
        <f>_xlfn.STDEV.S(N97:Q102)</f>
        <v>12.888965034596538</v>
      </c>
      <c r="T102" s="20">
        <f>MEDIAN(N85:Q102)</f>
        <v>75.66954981879627</v>
      </c>
      <c r="U102" s="26">
        <f>(R102/($G$9/10))*1000</f>
        <v>1.9422621605291486</v>
      </c>
      <c r="V102" s="26">
        <f>(S102/($G$9/10))*1000</f>
        <v>0.36181795009986134</v>
      </c>
      <c r="W102" s="26">
        <f>(T102/($G$9/10))*1000</f>
        <v>2.1241892833851752</v>
      </c>
      <c r="X102" s="29">
        <f>(W102*10^-18)*(6.02214*10^23)</f>
        <v>1279216.5251045199</v>
      </c>
      <c r="Y102" s="30">
        <f>T102*K12/10000000</f>
        <v>0.55955558745334799</v>
      </c>
    </row>
  </sheetData>
  <mergeCells count="45">
    <mergeCell ref="C1:N1"/>
    <mergeCell ref="G2:H2"/>
    <mergeCell ref="J2:K2"/>
    <mergeCell ref="R2:S2"/>
    <mergeCell ref="C3:E3"/>
    <mergeCell ref="L19:L24"/>
    <mergeCell ref="B25:B30"/>
    <mergeCell ref="L25:L30"/>
    <mergeCell ref="A31:A48"/>
    <mergeCell ref="B31:B36"/>
    <mergeCell ref="K31:K48"/>
    <mergeCell ref="L31:L36"/>
    <mergeCell ref="B37:B42"/>
    <mergeCell ref="L37:L42"/>
    <mergeCell ref="B43:B48"/>
    <mergeCell ref="A13:A30"/>
    <mergeCell ref="B13:B18"/>
    <mergeCell ref="K13:K30"/>
    <mergeCell ref="L13:L18"/>
    <mergeCell ref="B19:B24"/>
    <mergeCell ref="L43:L48"/>
    <mergeCell ref="A49:A66"/>
    <mergeCell ref="B49:B54"/>
    <mergeCell ref="K49:K66"/>
    <mergeCell ref="L49:L54"/>
    <mergeCell ref="B55:B60"/>
    <mergeCell ref="L55:L60"/>
    <mergeCell ref="B61:B66"/>
    <mergeCell ref="L61:L66"/>
    <mergeCell ref="A67:A84"/>
    <mergeCell ref="B67:B72"/>
    <mergeCell ref="K67:K84"/>
    <mergeCell ref="L67:L72"/>
    <mergeCell ref="B73:B78"/>
    <mergeCell ref="L73:L78"/>
    <mergeCell ref="B79:B84"/>
    <mergeCell ref="L79:L84"/>
    <mergeCell ref="A85:A102"/>
    <mergeCell ref="B85:B90"/>
    <mergeCell ref="K85:K102"/>
    <mergeCell ref="L85:L90"/>
    <mergeCell ref="B91:B96"/>
    <mergeCell ref="L91:L96"/>
    <mergeCell ref="B97:B102"/>
    <mergeCell ref="L97:L10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Z102"/>
  <sheetViews>
    <sheetView topLeftCell="A88" zoomScaleNormal="100" workbookViewId="0">
      <selection activeCell="A109" sqref="A109:XFD117"/>
    </sheetView>
  </sheetViews>
  <sheetFormatPr defaultRowHeight="14.25"/>
  <cols>
    <col min="1" max="1" width="12.265625" customWidth="1"/>
    <col min="2" max="2" width="24" customWidth="1"/>
    <col min="12" max="12" width="23" customWidth="1"/>
  </cols>
  <sheetData>
    <row r="1" spans="1:26" ht="18">
      <c r="C1" s="49" t="s">
        <v>17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26">
      <c r="F2" t="s">
        <v>25</v>
      </c>
      <c r="G2" s="50" t="s">
        <v>18</v>
      </c>
      <c r="H2" s="50"/>
      <c r="J2" s="50" t="s">
        <v>19</v>
      </c>
      <c r="K2" s="50"/>
      <c r="Q2" t="s">
        <v>26</v>
      </c>
      <c r="R2" s="50" t="s">
        <v>19</v>
      </c>
      <c r="S2" s="50"/>
    </row>
    <row r="3" spans="1:26">
      <c r="C3" s="50" t="s">
        <v>20</v>
      </c>
      <c r="D3" s="50"/>
      <c r="E3" s="50"/>
      <c r="G3" s="6" t="s">
        <v>21</v>
      </c>
      <c r="J3" s="7">
        <v>47921.7</v>
      </c>
      <c r="K3" t="s">
        <v>22</v>
      </c>
      <c r="R3" s="7">
        <v>47921.7</v>
      </c>
      <c r="S3" t="s">
        <v>22</v>
      </c>
    </row>
    <row r="4" spans="1:26">
      <c r="D4" t="s">
        <v>5</v>
      </c>
      <c r="E4" t="s">
        <v>6</v>
      </c>
      <c r="G4" s="6" t="s">
        <v>23</v>
      </c>
      <c r="J4">
        <v>0.1</v>
      </c>
      <c r="K4">
        <v>0.05</v>
      </c>
      <c r="L4">
        <v>2.5000000000000001E-2</v>
      </c>
      <c r="M4">
        <v>1.2500000000000001E-2</v>
      </c>
      <c r="N4" t="s">
        <v>88</v>
      </c>
      <c r="R4">
        <v>0.2</v>
      </c>
      <c r="S4">
        <v>0.1</v>
      </c>
      <c r="T4">
        <v>0.05</v>
      </c>
      <c r="U4">
        <v>2.5000000000000001E-2</v>
      </c>
      <c r="V4" t="s">
        <v>88</v>
      </c>
    </row>
    <row r="5" spans="1:26">
      <c r="C5" t="s">
        <v>0</v>
      </c>
      <c r="D5">
        <v>27.648728110932694</v>
      </c>
      <c r="E5">
        <v>1.7310243330351209</v>
      </c>
      <c r="G5">
        <f>10000000/D5</f>
        <v>361680.2899532243</v>
      </c>
      <c r="I5" s="8" t="s">
        <v>24</v>
      </c>
      <c r="J5">
        <f>(J4/J3)*1000000000</f>
        <v>2086.7373235924438</v>
      </c>
      <c r="K5">
        <f>(K4/J3)*1000000000</f>
        <v>1043.3686617962219</v>
      </c>
      <c r="L5">
        <f>(L4/J3)*1000000000</f>
        <v>521.68433089811094</v>
      </c>
      <c r="M5">
        <f>(M4/J3)*1000000000</f>
        <v>260.84216544905547</v>
      </c>
      <c r="Q5" s="8" t="s">
        <v>24</v>
      </c>
      <c r="R5">
        <f>(R4/R3)*1000000000</f>
        <v>4173.4746471848875</v>
      </c>
      <c r="S5">
        <f>(S4/R3)*1000000000</f>
        <v>2086.7373235924438</v>
      </c>
      <c r="T5">
        <f>(T4/R3)*1000000000</f>
        <v>1043.3686617962219</v>
      </c>
      <c r="U5">
        <f>(U4/R3)*1000000000</f>
        <v>521.68433089811094</v>
      </c>
    </row>
    <row r="6" spans="1:26">
      <c r="C6" t="s">
        <v>9</v>
      </c>
      <c r="D6">
        <v>25.83167292191823</v>
      </c>
      <c r="E6">
        <v>0.51385311772411491</v>
      </c>
      <c r="G6">
        <f t="shared" ref="G6:G9" si="0">10000000/D6</f>
        <v>387121.65604709939</v>
      </c>
    </row>
    <row r="7" spans="1:26">
      <c r="C7" t="s">
        <v>10</v>
      </c>
      <c r="D7">
        <v>26.723325213596194</v>
      </c>
      <c r="E7">
        <v>3.8571567330757071</v>
      </c>
      <c r="G7">
        <f t="shared" si="0"/>
        <v>374204.92846871604</v>
      </c>
    </row>
    <row r="8" spans="1:26">
      <c r="C8" t="s">
        <v>11</v>
      </c>
      <c r="D8">
        <v>30.72496682497416</v>
      </c>
      <c r="E8">
        <v>0.666053611930981</v>
      </c>
      <c r="G8">
        <f t="shared" si="0"/>
        <v>325468.21147001872</v>
      </c>
    </row>
    <row r="9" spans="1:26">
      <c r="C9" t="s">
        <v>12</v>
      </c>
      <c r="D9">
        <v>28.07191649047617</v>
      </c>
      <c r="E9">
        <v>2.6277867482805628</v>
      </c>
      <c r="G9">
        <f t="shared" si="0"/>
        <v>356227.90497373609</v>
      </c>
    </row>
    <row r="11" spans="1:26">
      <c r="D11" s="44" t="s">
        <v>89</v>
      </c>
      <c r="E11" s="43"/>
      <c r="F11" s="43"/>
      <c r="G11" s="43"/>
      <c r="H11" s="45"/>
      <c r="N11" s="44" t="s">
        <v>90</v>
      </c>
      <c r="O11" s="43"/>
      <c r="P11" s="43"/>
      <c r="Q11" s="43"/>
    </row>
    <row r="12" spans="1:26">
      <c r="C12" t="s">
        <v>13</v>
      </c>
      <c r="D12" t="s">
        <v>27</v>
      </c>
      <c r="E12" t="s">
        <v>28</v>
      </c>
      <c r="F12" t="s">
        <v>29</v>
      </c>
      <c r="G12" t="s">
        <v>30</v>
      </c>
      <c r="J12" t="s">
        <v>67</v>
      </c>
      <c r="K12" s="7">
        <v>26071.21</v>
      </c>
      <c r="M12" t="s">
        <v>13</v>
      </c>
      <c r="N12" t="s">
        <v>80</v>
      </c>
      <c r="R12" s="14" t="s">
        <v>5</v>
      </c>
      <c r="S12" s="15" t="s">
        <v>6</v>
      </c>
      <c r="T12" s="16" t="s">
        <v>31</v>
      </c>
      <c r="U12" s="23" t="s">
        <v>54</v>
      </c>
      <c r="V12" s="24" t="s">
        <v>6</v>
      </c>
      <c r="W12" s="25" t="s">
        <v>55</v>
      </c>
      <c r="X12" s="28" t="s">
        <v>56</v>
      </c>
      <c r="Y12" s="23" t="s">
        <v>57</v>
      </c>
      <c r="Z12" s="24" t="s">
        <v>86</v>
      </c>
    </row>
    <row r="13" spans="1:26">
      <c r="A13" s="54" t="s">
        <v>0</v>
      </c>
      <c r="B13" s="47" t="s">
        <v>42</v>
      </c>
      <c r="C13" s="1" t="s">
        <v>2</v>
      </c>
      <c r="D13">
        <v>5.3621949000000002E-2</v>
      </c>
      <c r="E13">
        <v>0.108196933</v>
      </c>
      <c r="K13" s="47" t="s">
        <v>0</v>
      </c>
      <c r="L13" s="47" t="s">
        <v>42</v>
      </c>
      <c r="M13" s="1" t="s">
        <v>2</v>
      </c>
      <c r="N13" s="9">
        <f>(D13*J$5)/10</f>
        <v>11.189492234207052</v>
      </c>
      <c r="O13" s="9">
        <f t="shared" ref="O13:Q15" si="1">(E13*K$5)/10</f>
        <v>11.288928919466548</v>
      </c>
      <c r="P13" s="9"/>
      <c r="Q13" s="9"/>
      <c r="W13" s="25"/>
      <c r="X13" s="25"/>
      <c r="Y13" s="9"/>
    </row>
    <row r="14" spans="1:26">
      <c r="A14" s="54"/>
      <c r="B14" s="47"/>
      <c r="C14" s="1" t="s">
        <v>3</v>
      </c>
      <c r="E14">
        <v>0.13760234700000001</v>
      </c>
      <c r="F14">
        <v>0.33226077900000001</v>
      </c>
      <c r="G14">
        <v>0.61864288599999995</v>
      </c>
      <c r="K14" s="47"/>
      <c r="L14" s="47"/>
      <c r="M14" s="1" t="s">
        <v>3</v>
      </c>
      <c r="N14" s="9"/>
      <c r="O14" s="9">
        <f t="shared" si="1"/>
        <v>14.356997664940938</v>
      </c>
      <c r="P14" s="9">
        <f t="shared" si="1"/>
        <v>17.333524217630011</v>
      </c>
      <c r="Q14" s="9">
        <f t="shared" si="1"/>
        <v>16.136815002389316</v>
      </c>
      <c r="U14" s="27"/>
      <c r="V14" s="27"/>
      <c r="W14" s="25"/>
      <c r="X14" s="25"/>
      <c r="Y14" s="9"/>
    </row>
    <row r="15" spans="1:26">
      <c r="A15" s="54"/>
      <c r="B15" s="47"/>
      <c r="C15" s="2" t="s">
        <v>4</v>
      </c>
      <c r="D15">
        <v>5.1580541000000001E-2</v>
      </c>
      <c r="E15">
        <v>0.111322586</v>
      </c>
      <c r="F15">
        <v>0.28238378600000003</v>
      </c>
      <c r="K15" s="47"/>
      <c r="L15" s="47"/>
      <c r="M15" s="2" t="s">
        <v>4</v>
      </c>
      <c r="N15" s="9">
        <f t="shared" ref="N15" si="2">(D15*J$5)/10</f>
        <v>10.763504007579032</v>
      </c>
      <c r="O15" s="9">
        <f t="shared" si="1"/>
        <v>11.615049758251484</v>
      </c>
      <c r="P15" s="9">
        <f t="shared" si="1"/>
        <v>14.731519645588538</v>
      </c>
      <c r="Q15" s="9"/>
      <c r="X15" s="25"/>
      <c r="Y15" s="9"/>
    </row>
    <row r="16" spans="1:26">
      <c r="A16" s="54"/>
      <c r="B16" s="47"/>
      <c r="C16" s="3" t="s">
        <v>14</v>
      </c>
      <c r="K16" s="47"/>
      <c r="L16" s="47"/>
      <c r="M16" s="3" t="s">
        <v>14</v>
      </c>
      <c r="N16" s="9"/>
      <c r="O16" s="9"/>
      <c r="P16" s="9"/>
      <c r="Q16" s="9"/>
      <c r="R16" s="3"/>
      <c r="S16" s="3"/>
      <c r="X16" s="25"/>
      <c r="Y16" s="9"/>
    </row>
    <row r="17" spans="1:26">
      <c r="A17" s="54"/>
      <c r="B17" s="47"/>
      <c r="C17" s="3" t="s">
        <v>15</v>
      </c>
      <c r="K17" s="47"/>
      <c r="L17" s="47"/>
      <c r="M17" s="3" t="s">
        <v>15</v>
      </c>
      <c r="N17" s="9"/>
      <c r="O17" s="9"/>
      <c r="P17" s="9"/>
      <c r="Q17" s="9"/>
    </row>
    <row r="18" spans="1:26">
      <c r="A18" s="54"/>
      <c r="B18" s="47"/>
      <c r="C18" s="3" t="s">
        <v>16</v>
      </c>
      <c r="K18" s="47"/>
      <c r="L18" s="47"/>
      <c r="M18" s="17" t="s">
        <v>16</v>
      </c>
      <c r="N18" s="9"/>
      <c r="O18" s="9"/>
      <c r="P18" s="9"/>
      <c r="Q18" s="9"/>
      <c r="R18" s="3">
        <f>AVERAGE(N13:Q15)</f>
        <v>13.426978931256615</v>
      </c>
      <c r="S18" s="3">
        <f>_xlfn.STDEV.S(N13:Q15)</f>
        <v>2.5390059780688885</v>
      </c>
      <c r="U18" s="26">
        <f>(R18/($G$5/10))*1000</f>
        <v>0.3712388898215358</v>
      </c>
      <c r="V18" s="26">
        <f>(S18/($G$5/10))*1000</f>
        <v>7.0200285959659436E-2</v>
      </c>
    </row>
    <row r="19" spans="1:26">
      <c r="A19" s="54"/>
      <c r="B19" s="47" t="s">
        <v>43</v>
      </c>
      <c r="C19" s="1" t="s">
        <v>2</v>
      </c>
      <c r="D19">
        <v>0.12541939799999999</v>
      </c>
      <c r="E19">
        <v>0.30752879700000002</v>
      </c>
      <c r="F19">
        <v>0.69058420499999995</v>
      </c>
      <c r="G19">
        <v>0.70095992299999998</v>
      </c>
      <c r="K19" s="47"/>
      <c r="L19" s="47" t="s">
        <v>43</v>
      </c>
      <c r="M19" s="18" t="s">
        <v>2</v>
      </c>
      <c r="N19" s="9">
        <f>(D19*J$5)/10</f>
        <v>26.171733890909547</v>
      </c>
      <c r="O19" s="9">
        <f t="shared" ref="O19:O21" si="3">(E19*K$5)/10</f>
        <v>32.086590938969195</v>
      </c>
      <c r="P19" s="9">
        <f t="shared" ref="P19:P21" si="4">(F19*L$5)/10</f>
        <v>36.026695891422882</v>
      </c>
      <c r="Q19" s="9">
        <f t="shared" ref="Q19" si="5">(G19*M$5)/10</f>
        <v>18.283990420832318</v>
      </c>
      <c r="W19" s="25"/>
    </row>
    <row r="20" spans="1:26">
      <c r="A20" s="54"/>
      <c r="B20" s="47"/>
      <c r="C20" s="1" t="s">
        <v>3</v>
      </c>
      <c r="D20">
        <v>0.17509196599999999</v>
      </c>
      <c r="E20">
        <v>0.34692199000000001</v>
      </c>
      <c r="K20" s="47"/>
      <c r="L20" s="47"/>
      <c r="M20" s="1" t="s">
        <v>3</v>
      </c>
      <c r="N20" s="9">
        <f t="shared" ref="N20:N21" si="6">(D20*J$5)/10</f>
        <v>36.537094051337917</v>
      </c>
      <c r="O20" s="9">
        <f t="shared" si="3"/>
        <v>36.196753245398227</v>
      </c>
      <c r="P20" s="9"/>
      <c r="Q20" s="9"/>
      <c r="U20" s="27"/>
      <c r="V20" s="27"/>
      <c r="W20" s="25"/>
    </row>
    <row r="21" spans="1:26">
      <c r="A21" s="54"/>
      <c r="B21" s="47"/>
      <c r="C21" s="2" t="s">
        <v>4</v>
      </c>
      <c r="D21">
        <v>0.15481062100000001</v>
      </c>
      <c r="E21">
        <v>0.234780035</v>
      </c>
      <c r="F21">
        <v>0.710440454</v>
      </c>
      <c r="K21" s="47"/>
      <c r="L21" s="47"/>
      <c r="M21" s="2" t="s">
        <v>4</v>
      </c>
      <c r="N21" s="9">
        <f t="shared" si="6"/>
        <v>32.30491009292242</v>
      </c>
      <c r="O21" s="9">
        <f t="shared" si="3"/>
        <v>24.496213093442016</v>
      </c>
      <c r="P21" s="9">
        <f t="shared" si="4"/>
        <v>37.062565288794019</v>
      </c>
      <c r="Q21" s="9"/>
    </row>
    <row r="22" spans="1:26">
      <c r="A22" s="54"/>
      <c r="B22" s="47"/>
      <c r="C22" s="3" t="s">
        <v>14</v>
      </c>
      <c r="D22">
        <v>0.1756131560589505</v>
      </c>
      <c r="E22">
        <v>0.2491763039075994</v>
      </c>
      <c r="F22">
        <v>0.5173075723324988</v>
      </c>
      <c r="G22">
        <v>1.0142344078997925</v>
      </c>
      <c r="K22" s="47"/>
      <c r="L22" s="47"/>
      <c r="M22" s="3" t="s">
        <v>14</v>
      </c>
      <c r="N22" s="9">
        <f>(D22*R$5)/10</f>
        <v>73.2917054524153</v>
      </c>
      <c r="O22" s="9">
        <f t="shared" ref="O22:O24" si="7">(E22*S$5)/10</f>
        <v>51.996549351880141</v>
      </c>
      <c r="P22" s="9">
        <f t="shared" ref="P22:P24" si="8">(F22*T$5)/10</f>
        <v>53.974250948161149</v>
      </c>
      <c r="Q22" s="9">
        <f t="shared" ref="Q22:Q24" si="9">(G22*U$5)/10</f>
        <v>52.911019845904491</v>
      </c>
    </row>
    <row r="23" spans="1:26">
      <c r="A23" s="54"/>
      <c r="B23" s="47"/>
      <c r="C23" s="3" t="s">
        <v>15</v>
      </c>
      <c r="D23">
        <v>0.11995714802457336</v>
      </c>
      <c r="E23">
        <v>0.24064368653313076</v>
      </c>
      <c r="F23">
        <v>0.44645258108806163</v>
      </c>
      <c r="G23">
        <v>0.99995313471558411</v>
      </c>
      <c r="K23" s="47"/>
      <c r="L23" s="47"/>
      <c r="M23" s="3" t="s">
        <v>15</v>
      </c>
      <c r="N23" s="9">
        <f t="shared" ref="N23:N24" si="10">(D23*R$5)/10</f>
        <v>50.063811602916161</v>
      </c>
      <c r="O23" s="9">
        <f t="shared" si="7"/>
        <v>50.216016237556424</v>
      </c>
      <c r="P23" s="9">
        <f t="shared" si="8"/>
        <v>46.581463208532014</v>
      </c>
      <c r="Q23" s="9">
        <f t="shared" si="9"/>
        <v>52.165988201356811</v>
      </c>
    </row>
    <row r="24" spans="1:26">
      <c r="A24" s="54"/>
      <c r="B24" s="47"/>
      <c r="C24" s="3" t="s">
        <v>16</v>
      </c>
      <c r="D24">
        <v>0.13287420065890712</v>
      </c>
      <c r="E24">
        <v>0.18472149840399299</v>
      </c>
      <c r="F24">
        <v>0.37091054543182306</v>
      </c>
      <c r="G24">
        <v>0.59092899689494716</v>
      </c>
      <c r="K24" s="47"/>
      <c r="L24" s="47"/>
      <c r="M24" s="17" t="s">
        <v>16</v>
      </c>
      <c r="N24" s="9">
        <f t="shared" si="10"/>
        <v>55.454710771490639</v>
      </c>
      <c r="O24" s="9">
        <f t="shared" si="7"/>
        <v>38.546524518953419</v>
      </c>
      <c r="P24" s="9">
        <f t="shared" si="8"/>
        <v>38.699643943330798</v>
      </c>
      <c r="Q24" s="9">
        <f t="shared" si="9"/>
        <v>30.827839835343241</v>
      </c>
      <c r="R24" s="3">
        <f>AVERAGE(N19:Q24)</f>
        <v>41.614098611041385</v>
      </c>
      <c r="S24" s="3">
        <f>_xlfn.STDEV.S(N19:Q24)</f>
        <v>12.959848881198425</v>
      </c>
      <c r="U24" s="26">
        <f>(R24/($G$5/10))*1000</f>
        <v>1.1505768980782252</v>
      </c>
      <c r="V24" s="26">
        <f>(S24/($G$5/10))*1000</f>
        <v>0.35832333807503053</v>
      </c>
    </row>
    <row r="25" spans="1:26">
      <c r="A25" s="54"/>
      <c r="B25" s="47" t="s">
        <v>44</v>
      </c>
      <c r="C25" s="1" t="s">
        <v>2</v>
      </c>
      <c r="D25">
        <v>0.121960181</v>
      </c>
      <c r="E25">
        <v>7.4113702000000004E-2</v>
      </c>
      <c r="F25">
        <v>1.8940846000000001E-2</v>
      </c>
      <c r="G25">
        <v>0.18706983299999999</v>
      </c>
      <c r="K25" s="47"/>
      <c r="L25" s="47" t="s">
        <v>44</v>
      </c>
      <c r="M25" s="1" t="s">
        <v>2</v>
      </c>
      <c r="N25" s="9">
        <f>(D25*J$5)/10</f>
        <v>25.449886168479001</v>
      </c>
      <c r="O25" s="9">
        <f t="shared" ref="O25:O27" si="11">(E25*K$5)/10</f>
        <v>7.7327914076503976</v>
      </c>
      <c r="P25" s="9">
        <f t="shared" ref="P25:P27" si="12">(F25*L$5)/10</f>
        <v>0.98811425721541613</v>
      </c>
      <c r="Q25" s="9">
        <f t="shared" ref="Q25:Q27" si="13">(G25*M$5)/10</f>
        <v>4.8795700329913174</v>
      </c>
    </row>
    <row r="26" spans="1:26">
      <c r="A26" s="54"/>
      <c r="B26" s="47"/>
      <c r="C26" s="1" t="s">
        <v>3</v>
      </c>
      <c r="D26">
        <v>1.5070439999999999E-2</v>
      </c>
      <c r="E26">
        <v>3.8714851000000002E-2</v>
      </c>
      <c r="F26">
        <v>8.7267423999999996E-2</v>
      </c>
      <c r="G26">
        <v>0.23303009799999999</v>
      </c>
      <c r="K26" s="47"/>
      <c r="L26" s="47"/>
      <c r="M26" s="1" t="s">
        <v>3</v>
      </c>
      <c r="N26" s="9">
        <f t="shared" ref="N26:N27" si="14">(D26*J$5)/10</f>
        <v>3.1448049630960506</v>
      </c>
      <c r="O26" s="9">
        <f t="shared" si="11"/>
        <v>4.0393862279510122</v>
      </c>
      <c r="P26" s="9">
        <f t="shared" si="12"/>
        <v>4.5526047698641747</v>
      </c>
      <c r="Q26" s="9">
        <f t="shared" si="13"/>
        <v>6.078407537712561</v>
      </c>
    </row>
    <row r="27" spans="1:26">
      <c r="A27" s="54"/>
      <c r="B27" s="47"/>
      <c r="C27" s="2" t="s">
        <v>4</v>
      </c>
      <c r="D27">
        <v>0.24864280799999999</v>
      </c>
      <c r="E27">
        <v>0.37732437400000002</v>
      </c>
      <c r="F27">
        <v>0.104916695</v>
      </c>
      <c r="G27">
        <v>0.21015215000000001</v>
      </c>
      <c r="K27" s="47"/>
      <c r="L27" s="47"/>
      <c r="M27" s="2" t="s">
        <v>4</v>
      </c>
      <c r="N27" s="9">
        <f t="shared" si="14"/>
        <v>51.885222769642986</v>
      </c>
      <c r="O27" s="9">
        <f t="shared" si="11"/>
        <v>39.368842716347714</v>
      </c>
      <c r="P27" s="9">
        <f t="shared" si="12"/>
        <v>5.4733395831116187</v>
      </c>
      <c r="Q27" s="9">
        <f t="shared" si="13"/>
        <v>5.4816541879774725</v>
      </c>
    </row>
    <row r="28" spans="1:26">
      <c r="A28" s="54"/>
      <c r="B28" s="47"/>
      <c r="C28" s="3" t="s">
        <v>14</v>
      </c>
      <c r="D28">
        <v>9.4439675885694633E-3</v>
      </c>
      <c r="E28">
        <v>2.0654980834370156E-2</v>
      </c>
      <c r="F28">
        <v>4.8589468627248632E-2</v>
      </c>
      <c r="G28">
        <v>6.0945536244203347E-2</v>
      </c>
      <c r="K28" s="47"/>
      <c r="L28" s="47"/>
      <c r="M28" s="3" t="s">
        <v>14</v>
      </c>
      <c r="N28" s="9">
        <f>(D28*R$5)/10</f>
        <v>3.9414159299730458</v>
      </c>
      <c r="O28" s="9">
        <f t="shared" ref="O28:O30" si="15">(E28*S$5)/10</f>
        <v>4.3101519425166801</v>
      </c>
      <c r="P28" s="9">
        <f t="shared" ref="P28:P29" si="16">(F28*T$5)/10</f>
        <v>5.0696728859001912</v>
      </c>
      <c r="Q28" s="9">
        <f t="shared" ref="Q28:Q29" si="17">(G28*U$5)/10</f>
        <v>3.1794331296783791</v>
      </c>
    </row>
    <row r="29" spans="1:26">
      <c r="A29" s="54"/>
      <c r="B29" s="47"/>
      <c r="C29" s="3" t="s">
        <v>15</v>
      </c>
      <c r="D29">
        <v>8.3704167514129634E-3</v>
      </c>
      <c r="E29">
        <v>1.6006656519447222E-2</v>
      </c>
      <c r="F29">
        <v>4.255111705311828E-2</v>
      </c>
      <c r="G29">
        <v>9.2197508873695405E-2</v>
      </c>
      <c r="K29" s="47"/>
      <c r="L29" s="47"/>
      <c r="M29" s="3" t="s">
        <v>15</v>
      </c>
      <c r="N29" s="9">
        <f t="shared" ref="N29:N30" si="18">(D29*R$5)/10</f>
        <v>3.4933722098393689</v>
      </c>
      <c r="O29" s="9">
        <f t="shared" si="15"/>
        <v>3.3401687585054836</v>
      </c>
      <c r="P29" s="9">
        <f t="shared" si="16"/>
        <v>4.4396502057646412</v>
      </c>
      <c r="Q29" s="9">
        <f t="shared" si="17"/>
        <v>4.8097995727246436</v>
      </c>
    </row>
    <row r="30" spans="1:26" ht="14.65" thickBot="1">
      <c r="A30" s="54"/>
      <c r="B30" s="47"/>
      <c r="C30" s="3" t="s">
        <v>16</v>
      </c>
      <c r="D30">
        <v>7.9088229944554254E-3</v>
      </c>
      <c r="E30">
        <v>1.8243078691447218E-2</v>
      </c>
      <c r="K30" s="48"/>
      <c r="L30" s="47"/>
      <c r="M30" s="10" t="s">
        <v>16</v>
      </c>
      <c r="N30" s="9">
        <f t="shared" si="18"/>
        <v>3.3007272256432585</v>
      </c>
      <c r="O30" s="9">
        <f t="shared" si="15"/>
        <v>3.806851320267691</v>
      </c>
      <c r="P30" s="9"/>
      <c r="Q30" s="9"/>
      <c r="R30" s="3">
        <f>AVERAGE(N25:Q30)</f>
        <v>9.0348121728569613</v>
      </c>
      <c r="S30" s="3">
        <f>_xlfn.STDEV.S(N25:Q30)</f>
        <v>12.880123766430737</v>
      </c>
      <c r="T30" s="20">
        <f>MEDIAN(N13:Q30)</f>
        <v>16.136815002389316</v>
      </c>
      <c r="U30" s="26">
        <f>(R30/($G$5/10))*1000</f>
        <v>0.24980106530066717</v>
      </c>
      <c r="V30" s="26">
        <f>(S30/($G$5/10))*1000</f>
        <v>0.35611904005320583</v>
      </c>
      <c r="W30" s="26">
        <f>(T30/($G$5/10))*1000</f>
        <v>0.4461624105774819</v>
      </c>
      <c r="X30" s="29">
        <f>(W30*10^-18)*(6.02214*10^23)</f>
        <v>268685.24992350768</v>
      </c>
      <c r="Y30" s="30">
        <f>T30*K12/10000000</f>
        <v>4.2070629265844234E-2</v>
      </c>
      <c r="Z30">
        <f>W30/135*1000</f>
        <v>3.3049067450183847</v>
      </c>
    </row>
    <row r="31" spans="1:26">
      <c r="A31" s="54" t="s">
        <v>9</v>
      </c>
      <c r="B31" s="47" t="s">
        <v>42</v>
      </c>
      <c r="C31" s="1" t="s">
        <v>2</v>
      </c>
      <c r="E31">
        <v>0.11022559799999999</v>
      </c>
      <c r="K31" s="46" t="s">
        <v>9</v>
      </c>
      <c r="L31" s="47" t="s">
        <v>42</v>
      </c>
      <c r="M31" s="12" t="s">
        <v>2</v>
      </c>
      <c r="N31" s="9"/>
      <c r="O31" s="9">
        <f t="shared" ref="O31:O33" si="19">(E31*K$5)/10</f>
        <v>11.500593468094831</v>
      </c>
      <c r="P31" s="9"/>
      <c r="Q31" s="9"/>
    </row>
    <row r="32" spans="1:26">
      <c r="A32" s="54"/>
      <c r="B32" s="47"/>
      <c r="C32" s="1" t="s">
        <v>3</v>
      </c>
      <c r="D32">
        <v>4.9330634999999998E-2</v>
      </c>
      <c r="K32" s="47"/>
      <c r="L32" s="47"/>
      <c r="M32" s="1" t="s">
        <v>3</v>
      </c>
      <c r="N32" s="9">
        <f t="shared" ref="N32" si="20">(D32*J$5)/10</f>
        <v>10.294007725101572</v>
      </c>
      <c r="O32" s="9"/>
      <c r="P32" s="9"/>
      <c r="Q32" s="9"/>
    </row>
    <row r="33" spans="1:25">
      <c r="A33" s="54"/>
      <c r="B33" s="47"/>
      <c r="C33" s="2" t="s">
        <v>4</v>
      </c>
      <c r="E33">
        <v>0.13749868000000001</v>
      </c>
      <c r="F33">
        <v>0.254532178</v>
      </c>
      <c r="G33">
        <v>0.36747351700000003</v>
      </c>
      <c r="K33" s="47"/>
      <c r="L33" s="47"/>
      <c r="M33" s="2" t="s">
        <v>4</v>
      </c>
      <c r="N33" s="9"/>
      <c r="O33" s="9">
        <f t="shared" si="19"/>
        <v>14.346181375034694</v>
      </c>
      <c r="P33" s="9">
        <f t="shared" ref="P33" si="21">(F33*L$5)/10</f>
        <v>13.278544897196886</v>
      </c>
      <c r="Q33" s="9">
        <f t="shared" ref="Q33" si="22">(G33*M$5)/10</f>
        <v>9.5852587919460301</v>
      </c>
    </row>
    <row r="34" spans="1:25">
      <c r="A34" s="54"/>
      <c r="B34" s="47"/>
      <c r="C34" s="3" t="s">
        <v>14</v>
      </c>
      <c r="K34" s="47"/>
      <c r="L34" s="47"/>
      <c r="M34" s="3" t="s">
        <v>14</v>
      </c>
      <c r="N34" s="9"/>
      <c r="O34" s="9"/>
      <c r="P34" s="9"/>
      <c r="Q34" s="9"/>
      <c r="R34" s="3"/>
      <c r="S34" s="3"/>
    </row>
    <row r="35" spans="1:25">
      <c r="A35" s="54"/>
      <c r="B35" s="47"/>
      <c r="C35" s="3" t="s">
        <v>15</v>
      </c>
      <c r="K35" s="47"/>
      <c r="L35" s="47"/>
      <c r="M35" s="3" t="s">
        <v>15</v>
      </c>
      <c r="N35" s="9"/>
      <c r="O35" s="9"/>
      <c r="P35" s="9"/>
      <c r="Q35" s="9"/>
    </row>
    <row r="36" spans="1:25">
      <c r="A36" s="54"/>
      <c r="B36" s="47"/>
      <c r="C36" s="3" t="s">
        <v>16</v>
      </c>
      <c r="K36" s="47"/>
      <c r="L36" s="47"/>
      <c r="M36" s="3" t="s">
        <v>16</v>
      </c>
      <c r="N36" s="9"/>
      <c r="O36" s="9"/>
      <c r="P36" s="9"/>
      <c r="Q36" s="9"/>
      <c r="R36" s="3">
        <f>AVERAGE(N31:Q33)</f>
        <v>11.800917251474804</v>
      </c>
      <c r="S36" s="3">
        <f>_xlfn.STDEV.S(N31:Q33)</f>
        <v>1.9957370833167698</v>
      </c>
      <c r="U36" s="26">
        <f>(R36/($G$6/10))*1000</f>
        <v>0.30483743461871943</v>
      </c>
      <c r="V36" s="26">
        <f>(S36/($G$6/10))*1000</f>
        <v>5.1553227574381869E-2</v>
      </c>
    </row>
    <row r="37" spans="1:25">
      <c r="A37" s="54"/>
      <c r="B37" s="47" t="s">
        <v>43</v>
      </c>
      <c r="C37" s="1" t="s">
        <v>2</v>
      </c>
      <c r="D37" s="21">
        <v>0.10713315900000001</v>
      </c>
      <c r="E37" s="21">
        <v>0.74995583399999999</v>
      </c>
      <c r="F37" s="21">
        <v>0.61334458999999997</v>
      </c>
      <c r="G37" s="21">
        <v>0.61289341200000003</v>
      </c>
      <c r="K37" s="47"/>
      <c r="L37" s="47" t="s">
        <v>43</v>
      </c>
      <c r="M37" s="1" t="s">
        <v>2</v>
      </c>
      <c r="N37" s="9">
        <f>(D37*J$5)/10</f>
        <v>22.355876147966374</v>
      </c>
      <c r="O37" s="9">
        <f t="shared" ref="O37:O39" si="23">(E37*K$5)/10</f>
        <v>78.248041492684962</v>
      </c>
      <c r="P37" s="9">
        <f t="shared" ref="P37:P39" si="24">(F37*L$5)/10</f>
        <v>31.99722620441262</v>
      </c>
      <c r="Q37" s="9">
        <f t="shared" ref="Q37:Q39" si="25">(G37*M$5)/10</f>
        <v>15.986844477554012</v>
      </c>
      <c r="W37" s="25"/>
    </row>
    <row r="38" spans="1:25">
      <c r="A38" s="54"/>
      <c r="B38" s="47"/>
      <c r="C38" s="1" t="s">
        <v>3</v>
      </c>
      <c r="D38">
        <v>7.5872578999999996E-2</v>
      </c>
      <c r="E38">
        <v>0.26009264100000001</v>
      </c>
      <c r="G38">
        <v>0.68530184000000005</v>
      </c>
      <c r="K38" s="47"/>
      <c r="L38" s="47"/>
      <c r="M38" s="1" t="s">
        <v>3</v>
      </c>
      <c r="N38" s="9">
        <f t="shared" ref="N38:N39" si="26">(D38*J$5)/10</f>
        <v>15.832614243651625</v>
      </c>
      <c r="O38" s="9">
        <f t="shared" si="23"/>
        <v>27.137251078321516</v>
      </c>
      <c r="P38" s="9"/>
      <c r="Q38" s="9">
        <f t="shared" si="25"/>
        <v>17.875561593182216</v>
      </c>
      <c r="U38" s="27"/>
      <c r="V38" s="27"/>
      <c r="W38" s="25"/>
    </row>
    <row r="39" spans="1:25">
      <c r="A39" s="54"/>
      <c r="B39" s="47"/>
      <c r="C39" s="2" t="s">
        <v>4</v>
      </c>
      <c r="D39">
        <v>9.5792451000000001E-2</v>
      </c>
      <c r="E39">
        <v>0.285104303</v>
      </c>
      <c r="F39">
        <v>0.52896055200000003</v>
      </c>
      <c r="G39">
        <v>0.91331679600000004</v>
      </c>
      <c r="K39" s="47"/>
      <c r="L39" s="47"/>
      <c r="M39" s="2" t="s">
        <v>4</v>
      </c>
      <c r="N39" s="9">
        <f t="shared" si="26"/>
        <v>19.98936828201003</v>
      </c>
      <c r="O39" s="9">
        <f t="shared" si="23"/>
        <v>29.746889509345458</v>
      </c>
      <c r="P39" s="9">
        <f t="shared" si="24"/>
        <v>27.595043164161542</v>
      </c>
      <c r="Q39" s="9">
        <f t="shared" si="25"/>
        <v>23.823153080963326</v>
      </c>
    </row>
    <row r="40" spans="1:25">
      <c r="A40" s="54"/>
      <c r="B40" s="47"/>
      <c r="C40" s="3" t="s">
        <v>14</v>
      </c>
      <c r="D40">
        <v>0.14437400139972809</v>
      </c>
      <c r="E40">
        <v>0.2000260893186486</v>
      </c>
      <c r="F40">
        <v>0.44317707237845616</v>
      </c>
      <c r="G40">
        <v>0.82734269781798953</v>
      </c>
      <c r="K40" s="47"/>
      <c r="L40" s="47"/>
      <c r="M40" s="3" t="s">
        <v>14</v>
      </c>
      <c r="N40" s="9">
        <f>(D40*R$5)/10</f>
        <v>60.254123455440059</v>
      </c>
      <c r="O40" s="9">
        <f t="shared" ref="O40:O42" si="27">(E40*S$5)/10</f>
        <v>41.740190627345989</v>
      </c>
      <c r="P40" s="9">
        <f t="shared" ref="P40:P42" si="28">(F40*T$5)/10</f>
        <v>46.239706894627716</v>
      </c>
      <c r="Q40" s="9">
        <f t="shared" ref="Q40:Q42" si="29">(G40*U$5)/10</f>
        <v>43.161172173461587</v>
      </c>
    </row>
    <row r="41" spans="1:25">
      <c r="A41" s="54"/>
      <c r="B41" s="47"/>
      <c r="C41" s="3" t="s">
        <v>15</v>
      </c>
      <c r="D41">
        <v>0.11627062566609475</v>
      </c>
      <c r="E41">
        <v>0.21150652733245215</v>
      </c>
      <c r="F41">
        <v>0.38676880738823982</v>
      </c>
      <c r="G41">
        <v>1.0238322039846421</v>
      </c>
      <c r="K41" s="47"/>
      <c r="L41" s="47"/>
      <c r="M41" s="3" t="s">
        <v>15</v>
      </c>
      <c r="N41" s="9">
        <f t="shared" ref="N41:N42" si="30">(D41*R$5)/10</f>
        <v>48.525250842977087</v>
      </c>
      <c r="O41" s="9">
        <f t="shared" si="27"/>
        <v>44.13585647680533</v>
      </c>
      <c r="P41" s="9">
        <f t="shared" si="28"/>
        <v>40.354245298918848</v>
      </c>
      <c r="Q41" s="9">
        <f t="shared" si="29"/>
        <v>53.411721828766623</v>
      </c>
    </row>
    <row r="42" spans="1:25">
      <c r="A42" s="54"/>
      <c r="B42" s="47"/>
      <c r="C42" s="3" t="s">
        <v>16</v>
      </c>
      <c r="D42">
        <v>0.14199413238384243</v>
      </c>
      <c r="E42">
        <v>0.18507012870350986</v>
      </c>
      <c r="F42">
        <v>0.37580120420598634</v>
      </c>
      <c r="G42">
        <v>0.7705578033510192</v>
      </c>
      <c r="K42" s="47"/>
      <c r="L42" s="47"/>
      <c r="M42" s="3" t="s">
        <v>16</v>
      </c>
      <c r="N42" s="9">
        <f t="shared" si="30"/>
        <v>59.260891155298097</v>
      </c>
      <c r="O42" s="9">
        <f t="shared" si="27"/>
        <v>38.619274504767127</v>
      </c>
      <c r="P42" s="9">
        <f t="shared" si="28"/>
        <v>39.209919953380869</v>
      </c>
      <c r="Q42" s="9">
        <f t="shared" si="29"/>
        <v>40.198793205949457</v>
      </c>
      <c r="R42" s="3">
        <f>AVERAGE(N37:Q42)</f>
        <v>37.639087638782279</v>
      </c>
      <c r="S42" s="3">
        <f>_xlfn.STDEV.S(N37:Q42)</f>
        <v>15.88646413957769</v>
      </c>
      <c r="U42" s="26">
        <f>(R42/($G$6/10))*1000</f>
        <v>0.97228060096443936</v>
      </c>
      <c r="V42" s="26">
        <f>(S42/($G$6/10))*1000</f>
        <v>0.41037394553935402</v>
      </c>
    </row>
    <row r="43" spans="1:25">
      <c r="A43" s="54"/>
      <c r="B43" s="47" t="s">
        <v>44</v>
      </c>
      <c r="C43" s="1" t="s">
        <v>2</v>
      </c>
      <c r="D43">
        <v>1.8033559000000001E-2</v>
      </c>
      <c r="E43">
        <v>3.3606539999999997E-2</v>
      </c>
      <c r="F43">
        <v>9.7619583999999995E-2</v>
      </c>
      <c r="G43">
        <v>0.20501728799999999</v>
      </c>
      <c r="K43" s="47"/>
      <c r="L43" s="47" t="s">
        <v>44</v>
      </c>
      <c r="M43" s="1" t="s">
        <v>2</v>
      </c>
      <c r="N43" s="9">
        <f>(D43*J$5)/10</f>
        <v>3.7631300642506433</v>
      </c>
      <c r="O43" s="9">
        <f t="shared" ref="O43:O45" si="31">(E43*K$5)/10</f>
        <v>3.50640106674012</v>
      </c>
      <c r="P43" s="9">
        <f t="shared" ref="P43:P45" si="32">(F43*L$5)/10</f>
        <v>5.0926607361591936</v>
      </c>
      <c r="Q43" s="9">
        <f t="shared" ref="Q43:Q45" si="33">(G43*M$5)/10</f>
        <v>5.347715335641265</v>
      </c>
    </row>
    <row r="44" spans="1:25">
      <c r="A44" s="54"/>
      <c r="B44" s="47"/>
      <c r="C44" s="1" t="s">
        <v>3</v>
      </c>
      <c r="D44" s="21"/>
      <c r="E44">
        <v>2.7749365000000002E-2</v>
      </c>
      <c r="F44">
        <v>9.5240213000000004E-2</v>
      </c>
      <c r="G44">
        <v>0.15572012399999999</v>
      </c>
      <c r="K44" s="47"/>
      <c r="L44" s="47"/>
      <c r="M44" s="1" t="s">
        <v>3</v>
      </c>
      <c r="N44" s="9"/>
      <c r="O44" s="9">
        <f t="shared" si="31"/>
        <v>2.8952817825744921</v>
      </c>
      <c r="P44" s="9">
        <f t="shared" si="32"/>
        <v>4.968532679349857</v>
      </c>
      <c r="Q44" s="9">
        <f t="shared" si="33"/>
        <v>4.0618374348155424</v>
      </c>
    </row>
    <row r="45" spans="1:25">
      <c r="A45" s="54"/>
      <c r="B45" s="47"/>
      <c r="C45" s="2" t="s">
        <v>4</v>
      </c>
      <c r="D45">
        <v>1.6262895999999999E-2</v>
      </c>
      <c r="E45">
        <v>4.7293323999999998E-2</v>
      </c>
      <c r="F45">
        <v>7.6983984000000005E-2</v>
      </c>
      <c r="G45">
        <v>0.14054622</v>
      </c>
      <c r="K45" s="47"/>
      <c r="L45" s="47"/>
      <c r="M45" s="2" t="s">
        <v>4</v>
      </c>
      <c r="N45" s="9">
        <f t="shared" ref="N45" si="34">(D45*J$5)/10</f>
        <v>3.3936392072902257</v>
      </c>
      <c r="O45" s="9">
        <f t="shared" si="31"/>
        <v>4.9344372173775142</v>
      </c>
      <c r="P45" s="9">
        <f t="shared" si="32"/>
        <v>4.0161338182910882</v>
      </c>
      <c r="Q45" s="9">
        <f t="shared" si="33"/>
        <v>3.6660380370479353</v>
      </c>
    </row>
    <row r="46" spans="1:25">
      <c r="A46" s="54"/>
      <c r="B46" s="47"/>
      <c r="C46" s="3" t="s">
        <v>14</v>
      </c>
      <c r="D46">
        <v>7.867030953946896E-3</v>
      </c>
      <c r="E46">
        <v>1.3425796715976556E-2</v>
      </c>
      <c r="F46">
        <v>4.089660293720615E-2</v>
      </c>
      <c r="K46" s="47"/>
      <c r="L46" s="47"/>
      <c r="M46" s="3" t="s">
        <v>14</v>
      </c>
      <c r="N46" s="9">
        <f>(D46*R$5)/10</f>
        <v>3.2832854234916113</v>
      </c>
      <c r="O46" s="9">
        <f t="shared" ref="O46:O48" si="35">(E46*S$5)/10</f>
        <v>2.801611110619314</v>
      </c>
      <c r="P46" s="9">
        <f t="shared" ref="P46:P48" si="36">(F46*T$5)/10</f>
        <v>4.2670233878604211</v>
      </c>
      <c r="Q46" s="9"/>
    </row>
    <row r="47" spans="1:25">
      <c r="A47" s="54"/>
      <c r="B47" s="47"/>
      <c r="C47" s="3" t="s">
        <v>15</v>
      </c>
      <c r="D47">
        <v>9.4360996863131919E-3</v>
      </c>
      <c r="E47">
        <v>1.5253320740772649E-2</v>
      </c>
      <c r="F47">
        <v>3.9534458907570375E-2</v>
      </c>
      <c r="G47">
        <v>8.0224416581460345E-2</v>
      </c>
      <c r="K47" s="47"/>
      <c r="L47" s="47"/>
      <c r="M47" s="3" t="s">
        <v>15</v>
      </c>
      <c r="N47" s="9">
        <f t="shared" ref="N47:N48" si="37">(D47*R$5)/10</f>
        <v>3.938132280913738</v>
      </c>
      <c r="O47" s="9">
        <f t="shared" si="35"/>
        <v>3.182967369849703</v>
      </c>
      <c r="P47" s="9">
        <f t="shared" si="36"/>
        <v>4.124901548522943</v>
      </c>
      <c r="Q47" s="9">
        <f t="shared" ref="Q47:Q48" si="38">(G47*U$5)/10</f>
        <v>4.1851821085990455</v>
      </c>
    </row>
    <row r="48" spans="1:25" ht="14.65" thickBot="1">
      <c r="A48" s="54"/>
      <c r="B48" s="47"/>
      <c r="C48" s="3" t="s">
        <v>16</v>
      </c>
      <c r="D48">
        <v>8.1809704245369274E-3</v>
      </c>
      <c r="E48">
        <v>1.7087515931984106E-2</v>
      </c>
      <c r="F48">
        <v>3.7702197069494195E-2</v>
      </c>
      <c r="G48">
        <v>6.2813402737082649E-2</v>
      </c>
      <c r="K48" s="48"/>
      <c r="L48" s="47"/>
      <c r="M48" s="10" t="s">
        <v>16</v>
      </c>
      <c r="N48" s="9">
        <f t="shared" si="37"/>
        <v>3.4143072656174254</v>
      </c>
      <c r="O48" s="9">
        <f t="shared" si="35"/>
        <v>3.5657157262751751</v>
      </c>
      <c r="P48" s="9">
        <f t="shared" si="36"/>
        <v>3.9337290903175601</v>
      </c>
      <c r="Q48" s="9">
        <f t="shared" si="38"/>
        <v>3.2768767978328532</v>
      </c>
      <c r="R48" s="3">
        <f>AVERAGE(N43:Q48)</f>
        <v>3.891797249519894</v>
      </c>
      <c r="S48" s="3">
        <f>_xlfn.STDEV.S(N43:Q48)</f>
        <v>0.70267027223905798</v>
      </c>
      <c r="T48" s="20">
        <f>MEDIAN(N31:Q48)</f>
        <v>12.389569182645857</v>
      </c>
      <c r="U48" s="26">
        <f>(R48/($G$6/10))*1000</f>
        <v>0.1005316336280189</v>
      </c>
      <c r="V48" s="26">
        <f>(S48/($G$6/10))*1000</f>
        <v>1.8151148644434588E-2</v>
      </c>
      <c r="W48" s="26">
        <f>(T48/($G$6/10))*1000</f>
        <v>0.32004329876958559</v>
      </c>
      <c r="X48" s="29">
        <f>(W48*10^-18)*(6.02214*10^23)</f>
        <v>192734.55512522723</v>
      </c>
      <c r="Y48" s="30">
        <f>T48*K12/10000000</f>
        <v>3.2301105997028845E-2</v>
      </c>
    </row>
    <row r="49" spans="1:23">
      <c r="A49" s="54" t="s">
        <v>10</v>
      </c>
      <c r="B49" s="47" t="s">
        <v>42</v>
      </c>
      <c r="C49" s="1" t="s">
        <v>2</v>
      </c>
      <c r="D49">
        <v>5.0764155999999998E-2</v>
      </c>
      <c r="F49">
        <v>0.20614992400000001</v>
      </c>
      <c r="G49">
        <v>0.48636537800000001</v>
      </c>
      <c r="K49" s="46" t="s">
        <v>10</v>
      </c>
      <c r="L49" s="47" t="s">
        <v>42</v>
      </c>
      <c r="M49" s="12" t="s">
        <v>2</v>
      </c>
      <c r="N49" s="9">
        <f>(D49*J$5)/10</f>
        <v>10.593145902586929</v>
      </c>
      <c r="O49" s="9"/>
      <c r="P49" s="9">
        <f t="shared" ref="P49:P51" si="39">(F49*L$5)/10</f>
        <v>10.754518516663643</v>
      </c>
      <c r="Q49" s="9">
        <f t="shared" ref="Q49" si="40">(G49*M$5)/10</f>
        <v>12.686459839696841</v>
      </c>
    </row>
    <row r="50" spans="1:23">
      <c r="A50" s="54"/>
      <c r="B50" s="47"/>
      <c r="C50" s="1" t="s">
        <v>3</v>
      </c>
      <c r="E50">
        <v>0.122580999</v>
      </c>
      <c r="K50" s="47"/>
      <c r="L50" s="47"/>
      <c r="M50" s="1" t="s">
        <v>3</v>
      </c>
      <c r="N50" s="9"/>
      <c r="O50" s="9">
        <f t="shared" ref="O50" si="41">(E50*K$5)/10</f>
        <v>12.789717288827401</v>
      </c>
      <c r="P50" s="9"/>
      <c r="Q50" s="9"/>
    </row>
    <row r="51" spans="1:23">
      <c r="A51" s="54"/>
      <c r="B51" s="47"/>
      <c r="C51" s="2" t="s">
        <v>4</v>
      </c>
      <c r="D51">
        <v>4.8989874000000003E-2</v>
      </c>
      <c r="F51">
        <v>0.24350122699999999</v>
      </c>
      <c r="K51" s="47"/>
      <c r="L51" s="47"/>
      <c r="M51" s="2" t="s">
        <v>4</v>
      </c>
      <c r="N51" s="9">
        <f t="shared" ref="N51" si="42">(D51*J$5)/10</f>
        <v>10.222899855389105</v>
      </c>
      <c r="O51" s="9"/>
      <c r="P51" s="9">
        <f t="shared" si="39"/>
        <v>12.703077468036401</v>
      </c>
      <c r="Q51" s="9"/>
    </row>
    <row r="52" spans="1:23">
      <c r="A52" s="54"/>
      <c r="B52" s="47"/>
      <c r="C52" s="3" t="s">
        <v>14</v>
      </c>
      <c r="K52" s="47"/>
      <c r="L52" s="47"/>
      <c r="M52" s="3" t="s">
        <v>14</v>
      </c>
      <c r="N52" s="9"/>
      <c r="O52" s="9"/>
      <c r="P52" s="9"/>
      <c r="Q52" s="9"/>
      <c r="R52" s="3"/>
      <c r="S52" s="3"/>
    </row>
    <row r="53" spans="1:23">
      <c r="A53" s="54"/>
      <c r="B53" s="47"/>
      <c r="C53" s="3" t="s">
        <v>15</v>
      </c>
      <c r="K53" s="47"/>
      <c r="L53" s="47"/>
      <c r="M53" s="3" t="s">
        <v>15</v>
      </c>
      <c r="N53" s="9"/>
      <c r="O53" s="9"/>
      <c r="P53" s="9"/>
      <c r="Q53" s="9"/>
    </row>
    <row r="54" spans="1:23">
      <c r="A54" s="54"/>
      <c r="B54" s="47"/>
      <c r="C54" s="3" t="s">
        <v>16</v>
      </c>
      <c r="K54" s="47"/>
      <c r="L54" s="47"/>
      <c r="M54" s="3" t="s">
        <v>16</v>
      </c>
      <c r="N54" s="9"/>
      <c r="O54" s="9"/>
      <c r="P54" s="9"/>
      <c r="Q54" s="9"/>
      <c r="R54" s="3">
        <f>AVERAGE(N49:Q51)</f>
        <v>11.62496981186672</v>
      </c>
      <c r="S54" s="3">
        <f>_xlfn.STDEV.S(N49:Q51)</f>
        <v>1.219332611103306</v>
      </c>
      <c r="U54" s="26">
        <f>(R54/($G$7/10))*1000</f>
        <v>0.31065784888075254</v>
      </c>
      <c r="V54" s="26">
        <f>(S54/($G$7/10))*1000</f>
        <v>3.2584621910057059E-2</v>
      </c>
    </row>
    <row r="55" spans="1:23">
      <c r="A55" s="54"/>
      <c r="B55" s="47" t="s">
        <v>43</v>
      </c>
      <c r="C55" s="1" t="s">
        <v>2</v>
      </c>
      <c r="D55">
        <v>0.12270244700000001</v>
      </c>
      <c r="E55">
        <v>0.298614086</v>
      </c>
      <c r="F55">
        <v>0.52416627299999996</v>
      </c>
      <c r="K55" s="47"/>
      <c r="L55" s="47" t="s">
        <v>43</v>
      </c>
      <c r="M55" s="1" t="s">
        <v>2</v>
      </c>
      <c r="N55" s="9">
        <f>(D55*J$5)/10</f>
        <v>25.604777585102369</v>
      </c>
      <c r="O55" s="9">
        <f t="shared" ref="O55:O57" si="43">(E55*K$5)/10</f>
        <v>31.156457930332191</v>
      </c>
      <c r="P55" s="9">
        <f t="shared" ref="P55:P57" si="44">(F55*L$5)/10</f>
        <v>27.344933140936156</v>
      </c>
      <c r="Q55" s="9"/>
      <c r="W55" s="25"/>
    </row>
    <row r="56" spans="1:23">
      <c r="A56" s="54"/>
      <c r="B56" s="47"/>
      <c r="C56" s="1" t="s">
        <v>3</v>
      </c>
      <c r="D56">
        <v>0.116031079</v>
      </c>
      <c r="E56">
        <v>0.27609267799999998</v>
      </c>
      <c r="F56">
        <v>0.50228622099999998</v>
      </c>
      <c r="K56" s="47"/>
      <c r="L56" s="47"/>
      <c r="M56" s="1" t="s">
        <v>3</v>
      </c>
      <c r="N56" s="9">
        <f t="shared" ref="N56:N57" si="45">(D56*J$5)/10</f>
        <v>24.212638324600341</v>
      </c>
      <c r="O56" s="9">
        <f t="shared" si="43"/>
        <v>28.806644797659516</v>
      </c>
      <c r="P56" s="9">
        <f t="shared" si="44"/>
        <v>26.203485112172569</v>
      </c>
      <c r="Q56" s="9"/>
      <c r="U56" s="27"/>
      <c r="V56" s="27"/>
      <c r="W56" s="25"/>
    </row>
    <row r="57" spans="1:23">
      <c r="A57" s="54"/>
      <c r="B57" s="47"/>
      <c r="C57" s="2" t="s">
        <v>4</v>
      </c>
      <c r="D57">
        <v>0.134760448</v>
      </c>
      <c r="E57">
        <v>0.191512823</v>
      </c>
      <c r="F57">
        <v>0.286919761</v>
      </c>
      <c r="K57" s="47"/>
      <c r="L57" s="47"/>
      <c r="M57" s="2" t="s">
        <v>4</v>
      </c>
      <c r="N57" s="9">
        <f t="shared" si="45"/>
        <v>28.120965658563868</v>
      </c>
      <c r="O57" s="9">
        <f t="shared" si="43"/>
        <v>19.98184778503267</v>
      </c>
      <c r="P57" s="9">
        <f t="shared" si="44"/>
        <v>14.968154353873089</v>
      </c>
      <c r="Q57" s="9"/>
    </row>
    <row r="58" spans="1:23">
      <c r="A58" s="54"/>
      <c r="B58" s="47"/>
      <c r="C58" s="3" t="s">
        <v>14</v>
      </c>
      <c r="D58">
        <v>0.13691174713273144</v>
      </c>
      <c r="E58">
        <v>0.19686916583273043</v>
      </c>
      <c r="F58">
        <v>0.45357778730976622</v>
      </c>
      <c r="G58">
        <v>0.77775140846971147</v>
      </c>
      <c r="K58" s="47"/>
      <c r="L58" s="47"/>
      <c r="M58" s="3" t="s">
        <v>14</v>
      </c>
      <c r="N58" s="9">
        <f>(D58*R$5)/10</f>
        <v>57.139770556024288</v>
      </c>
      <c r="O58" s="9">
        <f t="shared" ref="O58:O60" si="46">(E58*S$5)/10</f>
        <v>41.081423620766884</v>
      </c>
      <c r="P58" s="9">
        <f t="shared" ref="P58:P60" si="47">(F58*T$5)/10</f>
        <v>47.324884896588216</v>
      </c>
      <c r="Q58" s="9">
        <f t="shared" ref="Q58:Q60" si="48">(G58*U$5)/10</f>
        <v>40.574072313258476</v>
      </c>
    </row>
    <row r="59" spans="1:23">
      <c r="A59" s="54"/>
      <c r="B59" s="47"/>
      <c r="C59" s="3" t="s">
        <v>15</v>
      </c>
      <c r="D59">
        <v>0.13389291780275836</v>
      </c>
      <c r="E59">
        <v>0.10619849653476911</v>
      </c>
      <c r="F59">
        <v>0.3750825879514032</v>
      </c>
      <c r="G59">
        <v>1.0575661987649989</v>
      </c>
      <c r="K59" s="47"/>
      <c r="L59" s="47"/>
      <c r="M59" s="3" t="s">
        <v>15</v>
      </c>
      <c r="N59" s="9">
        <f t="shared" ref="N59:N60" si="49">(D59*R$5)/10</f>
        <v>55.879869788742212</v>
      </c>
      <c r="O59" s="9">
        <f t="shared" si="46"/>
        <v>22.160836642850548</v>
      </c>
      <c r="P59" s="9">
        <f t="shared" si="47"/>
        <v>39.134941785391923</v>
      </c>
      <c r="Q59" s="9">
        <f t="shared" si="48"/>
        <v>55.171571478317709</v>
      </c>
    </row>
    <row r="60" spans="1:23">
      <c r="A60" s="54"/>
      <c r="B60" s="47"/>
      <c r="C60" s="3" t="s">
        <v>16</v>
      </c>
      <c r="D60">
        <v>0.12488625033984441</v>
      </c>
      <c r="E60">
        <v>0.12130594572643398</v>
      </c>
      <c r="F60">
        <v>0.41294830222682022</v>
      </c>
      <c r="G60">
        <v>0.60739424775362949</v>
      </c>
      <c r="K60" s="47"/>
      <c r="L60" s="47"/>
      <c r="M60" s="3" t="s">
        <v>16</v>
      </c>
      <c r="N60" s="9">
        <f t="shared" si="49"/>
        <v>52.12095995753257</v>
      </c>
      <c r="O60" s="9">
        <f t="shared" si="46"/>
        <v>25.31336445210291</v>
      </c>
      <c r="P60" s="9">
        <f t="shared" si="47"/>
        <v>43.085731748541924</v>
      </c>
      <c r="Q60" s="9">
        <f t="shared" si="48"/>
        <v>31.686806173071364</v>
      </c>
      <c r="R60" s="3">
        <f>AVERAGE(N55:Q60)</f>
        <v>35.098768481021985</v>
      </c>
      <c r="S60" s="3">
        <f>_xlfn.STDEV.S(N55:Q60)</f>
        <v>12.778744820016643</v>
      </c>
      <c r="U60" s="26">
        <f>(R60/($G$7/10))*1000</f>
        <v>0.93795580471507023</v>
      </c>
      <c r="V60" s="26">
        <f>(S60/($G$7/10))*1000</f>
        <v>0.34149055364686254</v>
      </c>
    </row>
    <row r="61" spans="1:23">
      <c r="A61" s="54"/>
      <c r="B61" s="47" t="s">
        <v>44</v>
      </c>
      <c r="C61" s="1" t="s">
        <v>2</v>
      </c>
      <c r="D61">
        <v>1.7941854E-2</v>
      </c>
      <c r="F61">
        <v>8.0751738000000003E-2</v>
      </c>
      <c r="G61">
        <v>5.7001762999999997E-2</v>
      </c>
      <c r="K61" s="47"/>
      <c r="L61" s="47" t="s">
        <v>44</v>
      </c>
      <c r="M61" s="1" t="s">
        <v>2</v>
      </c>
      <c r="N61" s="9">
        <f>(D61*J$5)/10</f>
        <v>3.7439936396246383</v>
      </c>
      <c r="O61" s="9"/>
      <c r="P61" s="9">
        <f t="shared" ref="P61:P63" si="50">(F61*L$5)/10</f>
        <v>4.2126916407389556</v>
      </c>
      <c r="Q61" s="9">
        <f t="shared" ref="Q61:Q63" si="51">(G61*M$5)/10</f>
        <v>1.4868463295333849</v>
      </c>
    </row>
    <row r="62" spans="1:23">
      <c r="A62" s="54"/>
      <c r="B62" s="47"/>
      <c r="C62" s="1" t="s">
        <v>3</v>
      </c>
      <c r="D62">
        <v>1.5208701999999999E-2</v>
      </c>
      <c r="E62">
        <v>2.7775800999999999E-2</v>
      </c>
      <c r="F62">
        <v>8.7831925000000005E-2</v>
      </c>
      <c r="G62">
        <v>0.183521818</v>
      </c>
      <c r="K62" s="47"/>
      <c r="L62" s="47"/>
      <c r="M62" s="1" t="s">
        <v>3</v>
      </c>
      <c r="N62" s="9">
        <f t="shared" ref="N62:N63" si="52">(D62*J$5)/10</f>
        <v>3.1736566106795046</v>
      </c>
      <c r="O62" s="9">
        <f t="shared" ref="O62:O63" si="53">(E62*K$5)/10</f>
        <v>2.898040031968816</v>
      </c>
      <c r="P62" s="9">
        <f t="shared" si="50"/>
        <v>4.5820539025118068</v>
      </c>
      <c r="Q62" s="9">
        <f t="shared" si="51"/>
        <v>4.7870228414267446</v>
      </c>
    </row>
    <row r="63" spans="1:23">
      <c r="A63" s="54"/>
      <c r="B63" s="47"/>
      <c r="C63" s="2" t="s">
        <v>4</v>
      </c>
      <c r="D63">
        <v>1.6288380000000002E-2</v>
      </c>
      <c r="E63">
        <v>3.0800291E-2</v>
      </c>
      <c r="F63">
        <v>7.3358348000000004E-2</v>
      </c>
      <c r="G63">
        <v>0.201232994</v>
      </c>
      <c r="K63" s="47"/>
      <c r="L63" s="47"/>
      <c r="M63" s="2" t="s">
        <v>4</v>
      </c>
      <c r="N63" s="9">
        <f t="shared" si="52"/>
        <v>3.3989570486856691</v>
      </c>
      <c r="O63" s="9">
        <f t="shared" si="53"/>
        <v>3.2136058403604215</v>
      </c>
      <c r="P63" s="9">
        <f t="shared" si="50"/>
        <v>3.8269900692170777</v>
      </c>
      <c r="Q63" s="9">
        <f t="shared" si="51"/>
        <v>5.2490049914756787</v>
      </c>
    </row>
    <row r="64" spans="1:23">
      <c r="A64" s="54"/>
      <c r="B64" s="47"/>
      <c r="C64" s="3" t="s">
        <v>14</v>
      </c>
      <c r="D64">
        <v>8.1322458555182671E-3</v>
      </c>
      <c r="E64">
        <v>1.2723853846440919E-2</v>
      </c>
      <c r="F64">
        <v>3.1636878743705514E-2</v>
      </c>
      <c r="G64">
        <v>5.4899436879235507E-2</v>
      </c>
      <c r="K64" s="47"/>
      <c r="L64" s="47"/>
      <c r="M64" s="3" t="s">
        <v>14</v>
      </c>
      <c r="N64" s="9">
        <f>(D64*R$5)/10</f>
        <v>3.3939721902679865</v>
      </c>
      <c r="O64" s="9">
        <f t="shared" ref="O64:O66" si="54">(E64*S$5)/10</f>
        <v>2.6551340721303545</v>
      </c>
      <c r="P64" s="9">
        <f t="shared" ref="P64:P66" si="55">(F64*T$5)/10</f>
        <v>3.300892783822936</v>
      </c>
      <c r="Q64" s="9">
        <f t="shared" ref="Q64:Q66" si="56">(G64*U$5)/10</f>
        <v>2.8640175995027048</v>
      </c>
    </row>
    <row r="65" spans="1:25">
      <c r="A65" s="54"/>
      <c r="B65" s="47"/>
      <c r="C65" s="3" t="s">
        <v>15</v>
      </c>
      <c r="D65">
        <v>7.4185807012990233E-3</v>
      </c>
      <c r="E65">
        <v>8.8194070219202256E-3</v>
      </c>
      <c r="F65">
        <v>4.3102851765595293E-2</v>
      </c>
      <c r="K65" s="47"/>
      <c r="L65" s="47"/>
      <c r="M65" s="3" t="s">
        <v>15</v>
      </c>
      <c r="N65" s="9">
        <f t="shared" ref="N65:N66" si="57">(D65*R$5)/10</f>
        <v>3.0961258474966558</v>
      </c>
      <c r="O65" s="9">
        <f t="shared" si="54"/>
        <v>1.8403785804594217</v>
      </c>
      <c r="P65" s="9">
        <f t="shared" si="55"/>
        <v>4.497216476627008</v>
      </c>
      <c r="Q65" s="9"/>
    </row>
    <row r="66" spans="1:25" ht="14.65" thickBot="1">
      <c r="A66" s="54"/>
      <c r="B66" s="47"/>
      <c r="C66" s="3" t="s">
        <v>16</v>
      </c>
      <c r="D66">
        <v>6.1528700387479453E-3</v>
      </c>
      <c r="E66">
        <v>1.5204520887903373E-2</v>
      </c>
      <c r="F66">
        <v>3.0203438877801282E-2</v>
      </c>
      <c r="G66">
        <v>6.5688946671676032E-2</v>
      </c>
      <c r="K66" s="48"/>
      <c r="L66" s="47"/>
      <c r="M66" s="10" t="s">
        <v>16</v>
      </c>
      <c r="N66" s="9">
        <f t="shared" si="57"/>
        <v>2.5678847114138046</v>
      </c>
      <c r="O66" s="9">
        <f t="shared" si="54"/>
        <v>3.1727841224128892</v>
      </c>
      <c r="P66" s="9">
        <f t="shared" si="55"/>
        <v>3.1513321603575504</v>
      </c>
      <c r="Q66" s="9">
        <f t="shared" si="56"/>
        <v>3.4268894191815003</v>
      </c>
      <c r="R66" s="3">
        <f>AVERAGE(N61:Q66)</f>
        <v>3.3881586777225241</v>
      </c>
      <c r="S66" s="3">
        <f>_xlfn.STDEV.S(N61:Q66)</f>
        <v>0.90193546840929095</v>
      </c>
      <c r="T66" s="20">
        <f>MEDIAN(N49:Q66)</f>
        <v>10.754518516663643</v>
      </c>
      <c r="U66" s="26">
        <f>(R66/($G$7/10))*1000</f>
        <v>9.0542866220047077E-2</v>
      </c>
      <c r="V66" s="26">
        <f>(S66/($G$7/10))*1000</f>
        <v>2.41027148439787E-2</v>
      </c>
      <c r="W66" s="26">
        <f>(T66/($G$7/10))*1000</f>
        <v>0.28739649583644472</v>
      </c>
      <c r="X66" s="29">
        <f>(W66*10^-18)*(6.02214*10^23)</f>
        <v>173074.19334364872</v>
      </c>
      <c r="Y66" s="30">
        <f>T66*K12/10000000</f>
        <v>2.8038331069682631E-2</v>
      </c>
    </row>
    <row r="67" spans="1:25">
      <c r="A67" s="54" t="s">
        <v>11</v>
      </c>
      <c r="B67" s="47" t="s">
        <v>42</v>
      </c>
      <c r="C67" s="1" t="s">
        <v>2</v>
      </c>
      <c r="D67">
        <v>5.3377397E-2</v>
      </c>
      <c r="E67">
        <v>0.12437216299999999</v>
      </c>
      <c r="K67" s="46" t="s">
        <v>11</v>
      </c>
      <c r="L67" s="47" t="s">
        <v>42</v>
      </c>
      <c r="M67" s="12" t="s">
        <v>2</v>
      </c>
      <c r="N67" s="9">
        <f>(D67*J$5)/10</f>
        <v>11.138460655611134</v>
      </c>
      <c r="O67" s="9">
        <f t="shared" ref="O67:O69" si="58">(E67*K$5)/10</f>
        <v>12.976601727401157</v>
      </c>
      <c r="P67" s="9"/>
      <c r="Q67" s="9"/>
    </row>
    <row r="68" spans="1:25">
      <c r="A68" s="54"/>
      <c r="B68" s="47"/>
      <c r="C68" s="1" t="s">
        <v>3</v>
      </c>
      <c r="E68">
        <v>0.11505694499999999</v>
      </c>
      <c r="K68" s="47"/>
      <c r="L68" s="47"/>
      <c r="M68" s="1" t="s">
        <v>3</v>
      </c>
      <c r="N68" s="9"/>
      <c r="O68" s="9">
        <f t="shared" si="58"/>
        <v>12.00468107350115</v>
      </c>
      <c r="P68" s="9"/>
      <c r="Q68" s="9"/>
    </row>
    <row r="69" spans="1:25">
      <c r="A69" s="54"/>
      <c r="B69" s="47"/>
      <c r="C69" s="2" t="s">
        <v>4</v>
      </c>
      <c r="D69">
        <v>5.6068087000000003E-2</v>
      </c>
      <c r="E69">
        <v>0.154621438</v>
      </c>
      <c r="F69">
        <v>0.26161726699999999</v>
      </c>
      <c r="G69">
        <v>0.602597783</v>
      </c>
      <c r="K69" s="47"/>
      <c r="L69" s="47"/>
      <c r="M69" s="2" t="s">
        <v>4</v>
      </c>
      <c r="N69" s="9">
        <f t="shared" ref="N69" si="59">(D69*J$5)/10</f>
        <v>11.699936980532829</v>
      </c>
      <c r="O69" s="9">
        <f t="shared" si="58"/>
        <v>16.132716285106749</v>
      </c>
      <c r="P69" s="9">
        <f t="shared" ref="P69" si="60">(F69*L$5)/10</f>
        <v>13.648162888628743</v>
      </c>
      <c r="Q69" s="9">
        <f t="shared" ref="Q69" si="61">(G69*M$5)/10</f>
        <v>15.718291061252003</v>
      </c>
    </row>
    <row r="70" spans="1:25">
      <c r="A70" s="54"/>
      <c r="B70" s="47"/>
      <c r="C70" s="3" t="s">
        <v>14</v>
      </c>
      <c r="K70" s="47"/>
      <c r="L70" s="47"/>
      <c r="M70" s="3" t="s">
        <v>14</v>
      </c>
      <c r="N70" s="9"/>
      <c r="O70" s="9"/>
      <c r="P70" s="9"/>
      <c r="Q70" s="9"/>
      <c r="R70" s="3"/>
      <c r="S70" s="3"/>
    </row>
    <row r="71" spans="1:25">
      <c r="A71" s="54"/>
      <c r="B71" s="47"/>
      <c r="C71" s="3" t="s">
        <v>15</v>
      </c>
      <c r="K71" s="47"/>
      <c r="L71" s="47"/>
      <c r="M71" s="3" t="s">
        <v>15</v>
      </c>
      <c r="N71" s="9"/>
      <c r="O71" s="9"/>
      <c r="P71" s="9"/>
      <c r="Q71" s="9"/>
    </row>
    <row r="72" spans="1:25">
      <c r="A72" s="54"/>
      <c r="B72" s="47"/>
      <c r="C72" s="3" t="s">
        <v>16</v>
      </c>
      <c r="K72" s="47"/>
      <c r="L72" s="47"/>
      <c r="M72" s="3" t="s">
        <v>16</v>
      </c>
      <c r="N72" s="9"/>
      <c r="O72" s="9"/>
      <c r="P72" s="9"/>
      <c r="Q72" s="9"/>
      <c r="R72" s="3">
        <f>AVERAGE(N67:Q69)</f>
        <v>13.331264381719111</v>
      </c>
      <c r="S72" s="3">
        <f>_xlfn.STDEV.S(N67:Q69)</f>
        <v>1.9579615225442106</v>
      </c>
      <c r="U72" s="26">
        <f>(R72/($G$8/10))*1000</f>
        <v>0.40960265586327932</v>
      </c>
      <c r="V72" s="26">
        <f>(S72/($G$8/10))*1000</f>
        <v>6.0158302824746768E-2</v>
      </c>
    </row>
    <row r="73" spans="1:25">
      <c r="A73" s="54"/>
      <c r="B73" s="47" t="s">
        <v>43</v>
      </c>
      <c r="C73" s="1" t="s">
        <v>2</v>
      </c>
      <c r="D73">
        <v>0.10255789999999999</v>
      </c>
      <c r="E73">
        <v>0.26240039799999998</v>
      </c>
      <c r="F73">
        <v>0.63137767600000005</v>
      </c>
      <c r="K73" s="47"/>
      <c r="L73" s="47" t="s">
        <v>43</v>
      </c>
      <c r="M73" s="1" t="s">
        <v>2</v>
      </c>
      <c r="N73" s="9">
        <f>(D73*J$5)/10</f>
        <v>21.401139775926147</v>
      </c>
      <c r="O73" s="9">
        <f t="shared" ref="O73:O75" si="62">(E73*K$5)/10</f>
        <v>27.378035211605599</v>
      </c>
      <c r="P73" s="9">
        <f t="shared" ref="P73:P75" si="63">(F73*L$5)/10</f>
        <v>32.937984044806434</v>
      </c>
      <c r="Q73" s="9"/>
      <c r="W73" s="25"/>
    </row>
    <row r="74" spans="1:25">
      <c r="A74" s="54"/>
      <c r="B74" s="47"/>
      <c r="C74" s="1" t="s">
        <v>3</v>
      </c>
      <c r="D74">
        <v>9.8319132000000004E-2</v>
      </c>
      <c r="E74">
        <v>0.22123667</v>
      </c>
      <c r="F74">
        <v>0.46389966599999999</v>
      </c>
      <c r="K74" s="47"/>
      <c r="L74" s="47"/>
      <c r="M74" s="1" t="s">
        <v>3</v>
      </c>
      <c r="N74" s="9">
        <f t="shared" ref="N74:N75" si="64">(D74*J$5)/10</f>
        <v>20.51662023676122</v>
      </c>
      <c r="O74" s="9">
        <f t="shared" si="62"/>
        <v>23.083140831815236</v>
      </c>
      <c r="P74" s="9">
        <f t="shared" si="63"/>
        <v>24.200918686106714</v>
      </c>
      <c r="Q74" s="9"/>
      <c r="U74" s="27"/>
      <c r="V74" s="27"/>
      <c r="W74" s="25"/>
    </row>
    <row r="75" spans="1:25">
      <c r="A75" s="54"/>
      <c r="B75" s="47"/>
      <c r="C75" s="2" t="s">
        <v>4</v>
      </c>
      <c r="D75">
        <v>0.10878125600000001</v>
      </c>
      <c r="E75">
        <v>0.35571799100000001</v>
      </c>
      <c r="F75">
        <v>0.38409211500000001</v>
      </c>
      <c r="G75">
        <v>0.77948161400000004</v>
      </c>
      <c r="K75" s="47"/>
      <c r="L75" s="47"/>
      <c r="M75" s="2" t="s">
        <v>4</v>
      </c>
      <c r="N75" s="9">
        <f t="shared" si="64"/>
        <v>22.699790700246446</v>
      </c>
      <c r="O75" s="9">
        <f t="shared" si="62"/>
        <v>37.114500424651048</v>
      </c>
      <c r="P75" s="9">
        <f t="shared" si="63"/>
        <v>20.03748380170153</v>
      </c>
      <c r="Q75" s="9">
        <f t="shared" ref="Q75" si="65">(G75*M$5)/10</f>
        <v>20.33216721234848</v>
      </c>
    </row>
    <row r="76" spans="1:25">
      <c r="A76" s="54"/>
      <c r="B76" s="47"/>
      <c r="C76" s="3" t="s">
        <v>14</v>
      </c>
      <c r="D76">
        <v>0.18877748424633634</v>
      </c>
      <c r="E76">
        <v>0.28396383792516033</v>
      </c>
      <c r="F76">
        <v>0.49688198334482675</v>
      </c>
      <c r="G76">
        <v>0.98044452728133336</v>
      </c>
      <c r="K76" s="47"/>
      <c r="L76" s="47"/>
      <c r="M76" s="3" t="s">
        <v>14</v>
      </c>
      <c r="N76" s="9">
        <f>(D76*R$5)/10</f>
        <v>78.785804446142919</v>
      </c>
      <c r="O76" s="9">
        <f t="shared" ref="O76:O78" si="66">(E76*S$5)/10</f>
        <v>59.255793914898753</v>
      </c>
      <c r="P76" s="9">
        <f t="shared" ref="P76:P78" si="67">(F76*T$5)/10</f>
        <v>51.843109003314453</v>
      </c>
      <c r="Q76" s="9">
        <f t="shared" ref="Q76:Q78" si="68">(G76*U$5)/10</f>
        <v>51.148254719747705</v>
      </c>
    </row>
    <row r="77" spans="1:25">
      <c r="A77" s="54"/>
      <c r="B77" s="47"/>
      <c r="C77" s="3" t="s">
        <v>15</v>
      </c>
      <c r="D77">
        <v>0.19205274104013928</v>
      </c>
      <c r="E77">
        <v>0.23237497230480736</v>
      </c>
      <c r="F77">
        <v>0.5318266298497909</v>
      </c>
      <c r="G77">
        <v>0.89930425282976023</v>
      </c>
      <c r="K77" s="47"/>
      <c r="L77" s="47"/>
      <c r="M77" s="3" t="s">
        <v>15</v>
      </c>
      <c r="N77" s="9">
        <f t="shared" ref="N77:N78" si="69">(D77*R$5)/10</f>
        <v>80.152724565338588</v>
      </c>
      <c r="O77" s="9">
        <f t="shared" si="66"/>
        <v>48.490552777720197</v>
      </c>
      <c r="P77" s="9">
        <f t="shared" si="67"/>
        <v>55.489123909397094</v>
      </c>
      <c r="Q77" s="9">
        <f t="shared" si="68"/>
        <v>46.915293741131904</v>
      </c>
    </row>
    <row r="78" spans="1:25">
      <c r="A78" s="54"/>
      <c r="B78" s="47"/>
      <c r="C78" s="3" t="s">
        <v>16</v>
      </c>
      <c r="D78">
        <v>0.1249186449572908</v>
      </c>
      <c r="E78">
        <v>0.21487016145411403</v>
      </c>
      <c r="F78">
        <v>0.39318744849525578</v>
      </c>
      <c r="G78">
        <v>0.8370353225542303</v>
      </c>
      <c r="K78" s="47"/>
      <c r="L78" s="47"/>
      <c r="M78" s="3" t="s">
        <v>16</v>
      </c>
      <c r="N78" s="9">
        <f t="shared" si="69"/>
        <v>52.134479768994346</v>
      </c>
      <c r="O78" s="9">
        <f t="shared" si="66"/>
        <v>44.837758563263421</v>
      </c>
      <c r="P78" s="9">
        <f t="shared" si="67"/>
        <v>41.023946197156597</v>
      </c>
      <c r="Q78" s="9">
        <f t="shared" si="68"/>
        <v>43.666821218478809</v>
      </c>
      <c r="R78" s="3">
        <f>AVERAGE(N73:Q78)</f>
        <v>41.065701988706977</v>
      </c>
      <c r="S78" s="3">
        <f>_xlfn.STDEV.S(N73:Q78)</f>
        <v>18.041401665304509</v>
      </c>
      <c r="U78" s="26">
        <f>(R78/($G$8/10))*1000</f>
        <v>1.2617423312472973</v>
      </c>
      <c r="V78" s="26">
        <f>(S78/($G$8/10))*1000</f>
        <v>0.55432146764251466</v>
      </c>
    </row>
    <row r="79" spans="1:25">
      <c r="A79" s="54"/>
      <c r="B79" s="47" t="s">
        <v>44</v>
      </c>
      <c r="C79" s="1" t="s">
        <v>2</v>
      </c>
      <c r="D79">
        <v>1.6102325000000001E-2</v>
      </c>
      <c r="F79">
        <v>8.8333897999999994E-2</v>
      </c>
      <c r="K79" s="47"/>
      <c r="L79" s="47" t="s">
        <v>44</v>
      </c>
      <c r="M79" s="1" t="s">
        <v>2</v>
      </c>
      <c r="N79" s="9">
        <f>(D79*J$5)/10</f>
        <v>3.36013225741157</v>
      </c>
      <c r="O79" s="9"/>
      <c r="P79" s="9">
        <f t="shared" ref="P79:P81" si="70">(F79*L$5)/10</f>
        <v>4.6082410473751976</v>
      </c>
      <c r="Q79" s="9"/>
    </row>
    <row r="80" spans="1:25">
      <c r="A80" s="54"/>
      <c r="B80" s="47"/>
      <c r="C80" s="1" t="s">
        <v>3</v>
      </c>
      <c r="D80">
        <v>3.0139481999999999E-2</v>
      </c>
      <c r="G80">
        <v>0.16462911999999999</v>
      </c>
      <c r="K80" s="47"/>
      <c r="L80" s="47"/>
      <c r="M80" s="1" t="s">
        <v>3</v>
      </c>
      <c r="N80" s="9">
        <f t="shared" ref="N80:N81" si="71">(D80*J$5)/10</f>
        <v>6.2893182003142636</v>
      </c>
      <c r="O80" s="9"/>
      <c r="P80" s="9"/>
      <c r="Q80" s="9">
        <f t="shared" ref="Q80:Q81" si="72">(G80*M$5)/10</f>
        <v>4.2942216156772401</v>
      </c>
    </row>
    <row r="81" spans="1:25">
      <c r="A81" s="54"/>
      <c r="B81" s="47"/>
      <c r="C81" s="2" t="s">
        <v>4</v>
      </c>
      <c r="D81" s="21">
        <v>0.17071394500000001</v>
      </c>
      <c r="E81">
        <v>3.0822247000000001E-2</v>
      </c>
      <c r="F81">
        <v>7.7816204E-2</v>
      </c>
      <c r="G81">
        <v>0.171309459</v>
      </c>
      <c r="K81" s="47"/>
      <c r="L81" s="47"/>
      <c r="M81" s="2" t="s">
        <v>4</v>
      </c>
      <c r="N81" s="9">
        <f t="shared" si="71"/>
        <v>35.623516068920765</v>
      </c>
      <c r="O81" s="9">
        <f t="shared" ref="O81" si="73">(E81*K$5)/10</f>
        <v>3.2158966605942618</v>
      </c>
      <c r="P81" s="9">
        <f t="shared" si="70"/>
        <v>4.0595494316770901</v>
      </c>
      <c r="Q81" s="9">
        <f t="shared" si="72"/>
        <v>4.4684730247466184</v>
      </c>
    </row>
    <row r="82" spans="1:25">
      <c r="A82" s="54"/>
      <c r="B82" s="47"/>
      <c r="C82" s="3" t="s">
        <v>14</v>
      </c>
      <c r="D82">
        <v>9.8590444697253896E-3</v>
      </c>
      <c r="E82">
        <v>1.9742094241298611E-2</v>
      </c>
      <c r="F82">
        <v>4.9813957712567206E-2</v>
      </c>
      <c r="G82">
        <v>7.1036377559281508E-2</v>
      </c>
      <c r="K82" s="47"/>
      <c r="L82" s="47"/>
      <c r="M82" s="3" t="s">
        <v>14</v>
      </c>
      <c r="N82" s="9">
        <f>(D82*R$5)/10</f>
        <v>4.1146472139867285</v>
      </c>
      <c r="O82" s="9">
        <f t="shared" ref="O82:O84" si="74">(E82*S$5)/10</f>
        <v>4.1196564899197261</v>
      </c>
      <c r="P82" s="9">
        <f t="shared" ref="P82:P84" si="75">(F82*T$5)/10</f>
        <v>5.1974322397334829</v>
      </c>
      <c r="Q82" s="9">
        <f t="shared" ref="Q82" si="76">(G82*U$5)/10</f>
        <v>3.7058565096439358</v>
      </c>
    </row>
    <row r="83" spans="1:25">
      <c r="A83" s="54"/>
      <c r="B83" s="47"/>
      <c r="C83" s="3" t="s">
        <v>15</v>
      </c>
      <c r="D83">
        <v>8.471083602429293E-3</v>
      </c>
      <c r="E83">
        <v>1.7161798240962388E-2</v>
      </c>
      <c r="K83" s="47"/>
      <c r="L83" s="47"/>
      <c r="M83" s="3" t="s">
        <v>15</v>
      </c>
      <c r="N83" s="9">
        <f t="shared" ref="N83:N84" si="77">(D83*R$5)/10</f>
        <v>3.5353852648922279</v>
      </c>
      <c r="O83" s="9">
        <f t="shared" si="74"/>
        <v>3.5812164929379362</v>
      </c>
      <c r="P83" s="9"/>
      <c r="Q83" s="9"/>
    </row>
    <row r="84" spans="1:25" ht="14.65" thickBot="1">
      <c r="A84" s="54"/>
      <c r="B84" s="47"/>
      <c r="C84" s="3" t="s">
        <v>16</v>
      </c>
      <c r="D84">
        <v>5.5850214281058259E-3</v>
      </c>
      <c r="E84">
        <v>2.3054080241530925E-2</v>
      </c>
      <c r="F84">
        <v>3.4761175452361445E-2</v>
      </c>
      <c r="K84" s="48"/>
      <c r="L84" s="47"/>
      <c r="M84" s="10" t="s">
        <v>16</v>
      </c>
      <c r="N84" s="9">
        <f t="shared" si="77"/>
        <v>2.3308945334183999</v>
      </c>
      <c r="O84" s="9">
        <f t="shared" si="74"/>
        <v>4.8107809701097679</v>
      </c>
      <c r="P84" s="9">
        <f t="shared" si="75"/>
        <v>3.6268721114194036</v>
      </c>
      <c r="Q84" s="9"/>
      <c r="R84" s="3">
        <f>AVERAGE(N79:Q84)</f>
        <v>5.9377700078105065</v>
      </c>
      <c r="S84" s="3">
        <f>_xlfn.STDEV.S(N79:Q84)</f>
        <v>7.7001579257556072</v>
      </c>
      <c r="T84" s="20">
        <f>MEDIAN(N67:Q84)</f>
        <v>18.08510004340414</v>
      </c>
      <c r="U84" s="26">
        <f>(R84/($G$8/10))*1000</f>
        <v>0.18243778650430437</v>
      </c>
      <c r="V84" s="26">
        <f>(S84/($G$8/10))*1000</f>
        <v>0.2365870968159029</v>
      </c>
      <c r="W84" s="26">
        <f>(T84/($G$8/10))*1000</f>
        <v>0.55566409885993095</v>
      </c>
      <c r="X84" s="29">
        <f>(W84*10^-18)*(6.02214*10^23)</f>
        <v>334628.69963083445</v>
      </c>
      <c r="Y84" s="30">
        <f>T84*K12/10000000</f>
        <v>4.7150044110259845E-2</v>
      </c>
    </row>
    <row r="85" spans="1:25">
      <c r="A85" s="54" t="s">
        <v>12</v>
      </c>
      <c r="B85" s="47" t="s">
        <v>42</v>
      </c>
      <c r="C85" s="1" t="s">
        <v>2</v>
      </c>
      <c r="D85">
        <v>5.5905178999999999E-2</v>
      </c>
      <c r="E85">
        <v>0.12047166300000001</v>
      </c>
      <c r="F85">
        <v>0.32876505099999997</v>
      </c>
      <c r="G85">
        <v>0.69106137499999998</v>
      </c>
      <c r="K85" s="46" t="s">
        <v>12</v>
      </c>
      <c r="L85" s="47" t="s">
        <v>42</v>
      </c>
      <c r="M85" s="12" t="s">
        <v>2</v>
      </c>
      <c r="N85" s="9">
        <f>(D85*J$5)/10</f>
        <v>11.665942360141649</v>
      </c>
      <c r="O85" s="9">
        <f t="shared" ref="O85:O87" si="78">(E85*K$5)/10</f>
        <v>12.569635780867543</v>
      </c>
      <c r="P85" s="9">
        <f t="shared" ref="P85" si="79">(F85*L$5)/10</f>
        <v>17.151157565361832</v>
      </c>
      <c r="Q85" s="9">
        <f t="shared" ref="Q85:Q87" si="80">(G85*M$5)/10</f>
        <v>18.025794551320175</v>
      </c>
    </row>
    <row r="86" spans="1:25">
      <c r="A86" s="54"/>
      <c r="B86" s="47"/>
      <c r="C86" s="1" t="s">
        <v>3</v>
      </c>
      <c r="D86">
        <v>5.1125576999999998E-2</v>
      </c>
      <c r="K86" s="47"/>
      <c r="L86" s="47"/>
      <c r="M86" s="1" t="s">
        <v>3</v>
      </c>
      <c r="N86" s="9">
        <f t="shared" ref="N86:N87" si="81">(D86*J$5)/10</f>
        <v>10.668564971609939</v>
      </c>
      <c r="O86" s="9"/>
      <c r="P86" s="9"/>
      <c r="Q86" s="9"/>
    </row>
    <row r="87" spans="1:25">
      <c r="A87" s="54"/>
      <c r="B87" s="47"/>
      <c r="C87" s="2" t="s">
        <v>4</v>
      </c>
      <c r="D87">
        <v>6.2093509999999998E-2</v>
      </c>
      <c r="E87">
        <v>0.100650092</v>
      </c>
      <c r="G87">
        <v>0.45628643800000002</v>
      </c>
      <c r="K87" s="47"/>
      <c r="L87" s="47"/>
      <c r="M87" s="2" t="s">
        <v>4</v>
      </c>
      <c r="N87" s="9">
        <f t="shared" si="81"/>
        <v>12.957284486986063</v>
      </c>
      <c r="O87" s="9">
        <f t="shared" si="78"/>
        <v>10.501515179970662</v>
      </c>
      <c r="P87" s="9"/>
      <c r="Q87" s="9">
        <f t="shared" si="80"/>
        <v>11.90187425529562</v>
      </c>
    </row>
    <row r="88" spans="1:25">
      <c r="A88" s="54"/>
      <c r="B88" s="47"/>
      <c r="C88" s="3" t="s">
        <v>14</v>
      </c>
      <c r="K88" s="47"/>
      <c r="L88" s="47"/>
      <c r="M88" s="3" t="s">
        <v>14</v>
      </c>
      <c r="N88" s="9"/>
      <c r="O88" s="9"/>
      <c r="P88" s="9"/>
      <c r="Q88" s="9"/>
      <c r="R88" s="3"/>
      <c r="S88" s="3"/>
    </row>
    <row r="89" spans="1:25">
      <c r="A89" s="54"/>
      <c r="B89" s="47"/>
      <c r="C89" s="3" t="s">
        <v>15</v>
      </c>
      <c r="K89" s="47"/>
      <c r="L89" s="47"/>
      <c r="M89" s="3" t="s">
        <v>15</v>
      </c>
      <c r="N89" s="9"/>
      <c r="O89" s="9"/>
      <c r="P89" s="9"/>
      <c r="Q89" s="9"/>
    </row>
    <row r="90" spans="1:25">
      <c r="A90" s="54"/>
      <c r="B90" s="47"/>
      <c r="C90" s="3" t="s">
        <v>16</v>
      </c>
      <c r="K90" s="47"/>
      <c r="L90" s="47"/>
      <c r="M90" s="3" t="s">
        <v>16</v>
      </c>
      <c r="N90" s="9"/>
      <c r="O90" s="9"/>
      <c r="P90" s="9"/>
      <c r="Q90" s="9"/>
      <c r="R90" s="3">
        <f>AVERAGE(N85:Q87)</f>
        <v>13.180221143944188</v>
      </c>
      <c r="S90" s="3">
        <f>_xlfn.STDEV.S(N85:Q87)</f>
        <v>2.8556091749415722</v>
      </c>
      <c r="U90" s="26">
        <f>(R90/($G$9/10))*1000</f>
        <v>0.36999406727880951</v>
      </c>
      <c r="V90" s="26">
        <f>(S90/($G$9/10))*1000</f>
        <v>8.0162422288397372E-2</v>
      </c>
    </row>
    <row r="91" spans="1:25">
      <c r="A91" s="54"/>
      <c r="B91" s="47" t="s">
        <v>43</v>
      </c>
      <c r="C91" s="1" t="s">
        <v>2</v>
      </c>
      <c r="D91">
        <v>9.8917618999999998E-2</v>
      </c>
      <c r="E91">
        <v>0.19762332199999999</v>
      </c>
      <c r="F91">
        <v>0.48238718800000002</v>
      </c>
      <c r="G91">
        <v>0.56243772299999995</v>
      </c>
      <c r="K91" s="47"/>
      <c r="L91" s="47" t="s">
        <v>43</v>
      </c>
      <c r="M91" s="1" t="s">
        <v>2</v>
      </c>
      <c r="N91" s="9">
        <f>(D91*J$5)/10</f>
        <v>20.641508752819707</v>
      </c>
      <c r="O91" s="9">
        <f t="shared" ref="O91:O93" si="82">(E91*K$5)/10</f>
        <v>20.619398101486386</v>
      </c>
      <c r="P91" s="9">
        <f t="shared" ref="P91:P93" si="83">(F91*L$5)/10</f>
        <v>25.165383740560124</v>
      </c>
      <c r="Q91" s="9">
        <f t="shared" ref="Q91:Q93" si="84">(G91*M$5)/10</f>
        <v>14.670747359755604</v>
      </c>
      <c r="W91" s="25"/>
    </row>
    <row r="92" spans="1:25">
      <c r="A92" s="54"/>
      <c r="B92" s="47"/>
      <c r="C92" s="1" t="s">
        <v>3</v>
      </c>
      <c r="D92">
        <v>9.5261555999999997E-2</v>
      </c>
      <c r="E92">
        <v>0.230723022</v>
      </c>
      <c r="F92">
        <v>0.43786977799999999</v>
      </c>
      <c r="G92">
        <v>1.18201391</v>
      </c>
      <c r="K92" s="47"/>
      <c r="L92" s="47"/>
      <c r="M92" s="1" t="s">
        <v>3</v>
      </c>
      <c r="N92" s="9">
        <f t="shared" ref="N92:N93" si="85">(D92*J$5)/10</f>
        <v>19.878584440869169</v>
      </c>
      <c r="O92" s="9">
        <f t="shared" si="82"/>
        <v>24.072917070972025</v>
      </c>
      <c r="P92" s="9">
        <f t="shared" si="83"/>
        <v>22.842980215643436</v>
      </c>
      <c r="Q92" s="9">
        <f t="shared" si="84"/>
        <v>30.831906787530492</v>
      </c>
      <c r="U92" s="27"/>
      <c r="V92" s="27"/>
      <c r="W92" s="25"/>
    </row>
    <row r="93" spans="1:25">
      <c r="A93" s="54"/>
      <c r="B93" s="47"/>
      <c r="C93" s="2" t="s">
        <v>4</v>
      </c>
      <c r="D93">
        <v>0.104970652</v>
      </c>
      <c r="E93">
        <v>0.17753608000000001</v>
      </c>
      <c r="F93">
        <v>0.36167584000000003</v>
      </c>
      <c r="G93">
        <v>0.59805302599999999</v>
      </c>
      <c r="K93" s="47"/>
      <c r="L93" s="47"/>
      <c r="M93" s="2" t="s">
        <v>4</v>
      </c>
      <c r="N93" s="9">
        <f t="shared" si="85"/>
        <v>21.90461774102338</v>
      </c>
      <c r="O93" s="9">
        <f t="shared" si="82"/>
        <v>18.523558221014703</v>
      </c>
      <c r="P93" s="9">
        <f t="shared" si="83"/>
        <v>18.868061859241223</v>
      </c>
      <c r="Q93" s="9">
        <f t="shared" si="84"/>
        <v>15.599744635520029</v>
      </c>
    </row>
    <row r="94" spans="1:25">
      <c r="A94" s="54"/>
      <c r="B94" s="47"/>
      <c r="C94" s="3" t="s">
        <v>14</v>
      </c>
      <c r="D94">
        <v>0.11764335951578736</v>
      </c>
      <c r="E94">
        <v>0.19172296481031589</v>
      </c>
      <c r="F94">
        <v>0.49116637221136722</v>
      </c>
      <c r="G94">
        <v>0.73463628035169792</v>
      </c>
      <c r="K94" s="47"/>
      <c r="L94" s="47"/>
      <c r="M94" s="3" t="s">
        <v>14</v>
      </c>
      <c r="N94" s="9">
        <f>(D94*R$5)/10</f>
        <v>49.098157834879558</v>
      </c>
      <c r="O94" s="9">
        <f t="shared" ref="O94:O96" si="86">(E94*S$5)/10</f>
        <v>40.007546645948686</v>
      </c>
      <c r="P94" s="9">
        <f t="shared" ref="P94:P96" si="87">(F94*T$5)/10</f>
        <v>51.246760049347927</v>
      </c>
      <c r="Q94" s="9">
        <f t="shared" ref="Q94:Q96" si="88">(G94*U$5)/10</f>
        <v>38.324823636875259</v>
      </c>
    </row>
    <row r="95" spans="1:25">
      <c r="A95" s="54"/>
      <c r="B95" s="47"/>
      <c r="C95" s="3" t="s">
        <v>15</v>
      </c>
      <c r="D95">
        <v>9.8121613786579451E-2</v>
      </c>
      <c r="E95">
        <v>0.25022811076093771</v>
      </c>
      <c r="F95">
        <v>0.38608410951093608</v>
      </c>
      <c r="G95">
        <v>0.74724278848631487</v>
      </c>
      <c r="K95" s="47"/>
      <c r="L95" s="47"/>
      <c r="M95" s="3" t="s">
        <v>15</v>
      </c>
      <c r="N95" s="9">
        <f t="shared" ref="N95:N96" si="89">(D95*R$5)/10</f>
        <v>40.950806747915649</v>
      </c>
      <c r="O95" s="9">
        <f t="shared" si="86"/>
        <v>52.216033813687275</v>
      </c>
      <c r="P95" s="9">
        <f t="shared" si="87"/>
        <v>40.282806068121133</v>
      </c>
      <c r="Q95" s="9">
        <f t="shared" si="88"/>
        <v>38.982485412992176</v>
      </c>
    </row>
    <row r="96" spans="1:25">
      <c r="A96" s="54"/>
      <c r="B96" s="47"/>
      <c r="C96" s="3" t="s">
        <v>16</v>
      </c>
      <c r="D96">
        <v>0.12955943746438098</v>
      </c>
      <c r="E96">
        <v>0.17292314304136255</v>
      </c>
      <c r="F96">
        <v>0.37264212511886213</v>
      </c>
      <c r="G96">
        <v>0.62531950011527415</v>
      </c>
      <c r="K96" s="47"/>
      <c r="L96" s="47"/>
      <c r="M96" s="3" t="s">
        <v>16</v>
      </c>
      <c r="N96" s="9">
        <f t="shared" si="89"/>
        <v>54.071302756112992</v>
      </c>
      <c r="O96" s="9">
        <f t="shared" si="86"/>
        <v>36.08451766973262</v>
      </c>
      <c r="P96" s="9">
        <f t="shared" si="87"/>
        <v>38.880311541416745</v>
      </c>
      <c r="Q96" s="9">
        <f t="shared" si="88"/>
        <v>32.621938501517796</v>
      </c>
      <c r="R96" s="3">
        <f>AVERAGE(N91:Q96)</f>
        <v>31.932787483541002</v>
      </c>
      <c r="S96" s="3">
        <f>_xlfn.STDEV.S(N91:Q96)</f>
        <v>12.42367181456224</v>
      </c>
      <c r="U96" s="26">
        <f>(R96/($G$9/10))*1000</f>
        <v>0.89641454354608574</v>
      </c>
      <c r="V96" s="26">
        <f>(S96/($G$9/10))*1000</f>
        <v>0.34875627768347373</v>
      </c>
    </row>
    <row r="97" spans="1:25">
      <c r="A97" s="54"/>
      <c r="B97" s="47" t="s">
        <v>44</v>
      </c>
      <c r="C97" s="1" t="s">
        <v>2</v>
      </c>
      <c r="D97">
        <v>1.7107801999999998E-2</v>
      </c>
      <c r="E97">
        <v>0.29352888399999999</v>
      </c>
      <c r="F97">
        <v>0.44683339100000002</v>
      </c>
      <c r="G97">
        <v>0.205244279</v>
      </c>
      <c r="K97" s="47"/>
      <c r="L97" s="47" t="s">
        <v>44</v>
      </c>
      <c r="M97" s="1" t="s">
        <v>2</v>
      </c>
      <c r="N97" s="9">
        <f>(D97*J$5)/10</f>
        <v>3.5699488958029457</v>
      </c>
      <c r="O97" s="9">
        <f t="shared" ref="O97:O99" si="90">(E97*K$5)/10</f>
        <v>30.625883889761845</v>
      </c>
      <c r="P97" s="9">
        <f t="shared" ref="P97:P99" si="91">(F97*L$5)/10</f>
        <v>23.3105978606769</v>
      </c>
      <c r="Q97" s="9">
        <f t="shared" ref="Q97:Q99" si="92">(G97*M$5)/10</f>
        <v>5.3536362180390098</v>
      </c>
    </row>
    <row r="98" spans="1:25">
      <c r="A98" s="54"/>
      <c r="B98" s="47"/>
      <c r="C98" s="1" t="s">
        <v>3</v>
      </c>
      <c r="E98">
        <v>4.365277E-2</v>
      </c>
      <c r="F98">
        <v>9.5941939000000004E-2</v>
      </c>
      <c r="G98">
        <v>0.21071225399999999</v>
      </c>
      <c r="K98" s="47"/>
      <c r="L98" s="47"/>
      <c r="M98" s="1" t="s">
        <v>3</v>
      </c>
      <c r="N98" s="9"/>
      <c r="O98" s="9">
        <f t="shared" si="90"/>
        <v>4.5545932218598262</v>
      </c>
      <c r="P98" s="9">
        <f t="shared" si="91"/>
        <v>5.005140625228238</v>
      </c>
      <c r="Q98" s="9">
        <f t="shared" si="92"/>
        <v>5.4962640620011403</v>
      </c>
    </row>
    <row r="99" spans="1:25">
      <c r="A99" s="54"/>
      <c r="B99" s="47"/>
      <c r="C99" s="2" t="s">
        <v>4</v>
      </c>
      <c r="D99">
        <v>1.7297791E-2</v>
      </c>
      <c r="E99">
        <v>3.3339142000000002E-2</v>
      </c>
      <c r="F99">
        <v>5.8613464999999997E-2</v>
      </c>
      <c r="G99">
        <v>0.174371163</v>
      </c>
      <c r="K99" s="47"/>
      <c r="L99" s="47"/>
      <c r="M99" s="2" t="s">
        <v>4</v>
      </c>
      <c r="N99" s="9">
        <f t="shared" ref="N99" si="93">(D99*J$5)/10</f>
        <v>3.6095946095401459</v>
      </c>
      <c r="O99" s="9">
        <f t="shared" si="90"/>
        <v>3.4785015973974218</v>
      </c>
      <c r="P99" s="9">
        <f t="shared" si="91"/>
        <v>3.0577726270144843</v>
      </c>
      <c r="Q99" s="9">
        <f t="shared" si="92"/>
        <v>4.5483351748790222</v>
      </c>
    </row>
    <row r="100" spans="1:25">
      <c r="A100" s="54"/>
      <c r="B100" s="47"/>
      <c r="C100" s="3" t="s">
        <v>14</v>
      </c>
      <c r="D100">
        <v>8.6924624910553593E-3</v>
      </c>
      <c r="E100">
        <v>1.7565319766273107E-2</v>
      </c>
      <c r="F100">
        <v>3.6640041555130558E-2</v>
      </c>
      <c r="G100">
        <v>5.8240588441198976E-2</v>
      </c>
      <c r="K100" s="47"/>
      <c r="L100" s="47"/>
      <c r="M100" s="3" t="s">
        <v>14</v>
      </c>
      <c r="N100" s="9">
        <f>(D100*R$5)/10</f>
        <v>3.6277771828025136</v>
      </c>
      <c r="O100" s="9">
        <f t="shared" ref="O100:O102" si="94">(E100*S$5)/10</f>
        <v>3.6654208357118194</v>
      </c>
      <c r="P100" s="9">
        <f t="shared" ref="P100:P102" si="95">(F100*T$5)/10</f>
        <v>3.8229071125534531</v>
      </c>
      <c r="Q100" s="9">
        <f t="shared" ref="Q100:Q102" si="96">(G100*U$5)/10</f>
        <v>3.038320241205914</v>
      </c>
    </row>
    <row r="101" spans="1:25">
      <c r="A101" s="54"/>
      <c r="B101" s="47"/>
      <c r="C101" s="3" t="s">
        <v>15</v>
      </c>
      <c r="D101">
        <v>1.0588668248003016E-2</v>
      </c>
      <c r="E101">
        <v>1.7053136122953696E-2</v>
      </c>
      <c r="F101">
        <v>3.9628659571609055E-2</v>
      </c>
      <c r="G101">
        <v>6.2645974982792133E-2</v>
      </c>
      <c r="K101" s="47"/>
      <c r="L101" s="47"/>
      <c r="M101" s="3" t="s">
        <v>15</v>
      </c>
      <c r="N101" s="9">
        <f t="shared" ref="N101:N102" si="97">(D101*R$5)/10</f>
        <v>4.4191538480492216</v>
      </c>
      <c r="O101" s="9">
        <f t="shared" si="94"/>
        <v>3.5585415632070019</v>
      </c>
      <c r="P101" s="9">
        <f t="shared" si="95"/>
        <v>4.1347301506007783</v>
      </c>
      <c r="Q101" s="9">
        <f t="shared" si="96"/>
        <v>3.2681423542357715</v>
      </c>
    </row>
    <row r="102" spans="1:25" ht="14.65" thickBot="1">
      <c r="A102" s="54"/>
      <c r="B102" s="47"/>
      <c r="C102" s="3" t="s">
        <v>16</v>
      </c>
      <c r="D102">
        <v>9.4440491843397339E-3</v>
      </c>
      <c r="E102">
        <v>1.5590011818675253E-2</v>
      </c>
      <c r="F102">
        <v>4.161318532892555E-2</v>
      </c>
      <c r="G102">
        <v>6.4880279827627535E-2</v>
      </c>
      <c r="K102" s="48"/>
      <c r="L102" s="47"/>
      <c r="M102" s="10" t="s">
        <v>16</v>
      </c>
      <c r="N102" s="9">
        <f t="shared" si="97"/>
        <v>3.9414499837608994</v>
      </c>
      <c r="O102" s="9">
        <f t="shared" si="94"/>
        <v>3.2532259537276964</v>
      </c>
      <c r="P102" s="9">
        <f t="shared" si="95"/>
        <v>4.3417893489719228</v>
      </c>
      <c r="Q102" s="9">
        <f t="shared" si="96"/>
        <v>3.3847025370358077</v>
      </c>
      <c r="R102" s="3">
        <f>AVERAGE(N97:Q102)</f>
        <v>5.9594099953940791</v>
      </c>
      <c r="S102" s="3">
        <f>_xlfn.STDEV.S(N97:Q102)</f>
        <v>6.7551583301778084</v>
      </c>
      <c r="T102" s="20">
        <f>MEDIAN(N85:Q102)</f>
        <v>14.670747359755604</v>
      </c>
      <c r="U102" s="26">
        <f>(R102/($G$9/10))*1000</f>
        <v>0.16729205972321157</v>
      </c>
      <c r="V102" s="26">
        <f>(S102/($G$9/10))*1000</f>
        <v>0.1896302405246959</v>
      </c>
      <c r="W102" s="26">
        <f>(T102/($G$9/10))*1000</f>
        <v>0.41183599473593302</v>
      </c>
      <c r="X102" s="29">
        <f>(W102*10^-18)*(6.02214*10^23)</f>
        <v>248013.40173390516</v>
      </c>
      <c r="Y102" s="30">
        <f>T102*K12/10000000</f>
        <v>3.8248413527313389E-2</v>
      </c>
    </row>
  </sheetData>
  <mergeCells count="45">
    <mergeCell ref="C1:N1"/>
    <mergeCell ref="G2:H2"/>
    <mergeCell ref="J2:K2"/>
    <mergeCell ref="R2:S2"/>
    <mergeCell ref="C3:E3"/>
    <mergeCell ref="L19:L24"/>
    <mergeCell ref="B25:B30"/>
    <mergeCell ref="L25:L30"/>
    <mergeCell ref="A31:A48"/>
    <mergeCell ref="B31:B36"/>
    <mergeCell ref="K31:K48"/>
    <mergeCell ref="L31:L36"/>
    <mergeCell ref="B37:B42"/>
    <mergeCell ref="L37:L42"/>
    <mergeCell ref="B43:B48"/>
    <mergeCell ref="A13:A30"/>
    <mergeCell ref="B13:B18"/>
    <mergeCell ref="K13:K30"/>
    <mergeCell ref="L13:L18"/>
    <mergeCell ref="B19:B24"/>
    <mergeCell ref="L43:L48"/>
    <mergeCell ref="A49:A66"/>
    <mergeCell ref="B49:B54"/>
    <mergeCell ref="K49:K66"/>
    <mergeCell ref="L49:L54"/>
    <mergeCell ref="B55:B60"/>
    <mergeCell ref="L55:L60"/>
    <mergeCell ref="B61:B66"/>
    <mergeCell ref="L61:L66"/>
    <mergeCell ref="A67:A84"/>
    <mergeCell ref="B67:B72"/>
    <mergeCell ref="K67:K84"/>
    <mergeCell ref="L67:L72"/>
    <mergeCell ref="B73:B78"/>
    <mergeCell ref="L73:L78"/>
    <mergeCell ref="B79:B84"/>
    <mergeCell ref="L79:L84"/>
    <mergeCell ref="A85:A102"/>
    <mergeCell ref="B85:B90"/>
    <mergeCell ref="K85:K102"/>
    <mergeCell ref="L85:L90"/>
    <mergeCell ref="B91:B96"/>
    <mergeCell ref="L91:L96"/>
    <mergeCell ref="B97:B102"/>
    <mergeCell ref="L97:L10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Z102"/>
  <sheetViews>
    <sheetView topLeftCell="A82" zoomScaleNormal="100" workbookViewId="0">
      <selection activeCell="B114" sqref="B114"/>
    </sheetView>
  </sheetViews>
  <sheetFormatPr defaultRowHeight="14.25"/>
  <cols>
    <col min="1" max="1" width="12.265625" customWidth="1"/>
    <col min="2" max="2" width="19.73046875" customWidth="1"/>
    <col min="12" max="12" width="14.3984375" customWidth="1"/>
  </cols>
  <sheetData>
    <row r="1" spans="1:26" ht="18">
      <c r="C1" s="49" t="s">
        <v>17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26">
      <c r="F2" t="s">
        <v>25</v>
      </c>
      <c r="G2" s="50" t="s">
        <v>18</v>
      </c>
      <c r="H2" s="50"/>
      <c r="J2" s="50" t="s">
        <v>19</v>
      </c>
      <c r="K2" s="50"/>
      <c r="Q2" t="s">
        <v>26</v>
      </c>
      <c r="R2" s="50" t="s">
        <v>19</v>
      </c>
      <c r="S2" s="50"/>
    </row>
    <row r="3" spans="1:26">
      <c r="C3" s="50" t="s">
        <v>20</v>
      </c>
      <c r="D3" s="50"/>
      <c r="E3" s="50"/>
      <c r="G3" s="6" t="s">
        <v>21</v>
      </c>
      <c r="J3" s="7">
        <v>47921.7</v>
      </c>
      <c r="K3" t="s">
        <v>22</v>
      </c>
      <c r="R3" s="7">
        <v>47921.7</v>
      </c>
      <c r="S3" t="s">
        <v>22</v>
      </c>
    </row>
    <row r="4" spans="1:26">
      <c r="D4" t="s">
        <v>5</v>
      </c>
      <c r="E4" t="s">
        <v>6</v>
      </c>
      <c r="G4" s="6" t="s">
        <v>23</v>
      </c>
      <c r="J4">
        <v>0.1</v>
      </c>
      <c r="K4">
        <v>0.05</v>
      </c>
      <c r="L4">
        <v>2.5000000000000001E-2</v>
      </c>
      <c r="M4">
        <v>1.2500000000000001E-2</v>
      </c>
      <c r="N4" t="s">
        <v>88</v>
      </c>
      <c r="R4">
        <v>0.2</v>
      </c>
      <c r="S4">
        <v>0.1</v>
      </c>
      <c r="T4">
        <v>0.05</v>
      </c>
      <c r="U4">
        <v>2.5000000000000001E-2</v>
      </c>
      <c r="V4" t="s">
        <v>88</v>
      </c>
    </row>
    <row r="5" spans="1:26">
      <c r="C5" t="s">
        <v>0</v>
      </c>
      <c r="D5">
        <v>27.648728110932694</v>
      </c>
      <c r="E5">
        <v>1.7310243330351209</v>
      </c>
      <c r="G5">
        <f>10000000/D5</f>
        <v>361680.2899532243</v>
      </c>
      <c r="I5" s="8" t="s">
        <v>24</v>
      </c>
      <c r="J5">
        <f>(J4/J3)*1000000000</f>
        <v>2086.7373235924438</v>
      </c>
      <c r="K5">
        <f>(K4/J3)*1000000000</f>
        <v>1043.3686617962219</v>
      </c>
      <c r="L5">
        <f>(L4/J3)*1000000000</f>
        <v>521.68433089811094</v>
      </c>
      <c r="M5">
        <f>(M4/J3)*1000000000</f>
        <v>260.84216544905547</v>
      </c>
      <c r="Q5" s="8" t="s">
        <v>24</v>
      </c>
      <c r="R5">
        <f>(R4/R3)*1000000000</f>
        <v>4173.4746471848875</v>
      </c>
      <c r="S5">
        <f>(S4/R3)*1000000000</f>
        <v>2086.7373235924438</v>
      </c>
      <c r="T5">
        <f>(T4/R3)*1000000000</f>
        <v>1043.3686617962219</v>
      </c>
      <c r="U5">
        <f>(U4/R3)*1000000000</f>
        <v>521.68433089811094</v>
      </c>
    </row>
    <row r="6" spans="1:26">
      <c r="C6" t="s">
        <v>9</v>
      </c>
      <c r="D6">
        <v>25.83167292191823</v>
      </c>
      <c r="E6">
        <v>0.51385311772411491</v>
      </c>
      <c r="G6">
        <f t="shared" ref="G6:G9" si="0">10000000/D6</f>
        <v>387121.65604709939</v>
      </c>
    </row>
    <row r="7" spans="1:26">
      <c r="C7" t="s">
        <v>10</v>
      </c>
      <c r="D7">
        <v>26.723325213596194</v>
      </c>
      <c r="E7">
        <v>3.8571567330757071</v>
      </c>
      <c r="G7">
        <f t="shared" si="0"/>
        <v>374204.92846871604</v>
      </c>
    </row>
    <row r="8" spans="1:26">
      <c r="C8" t="s">
        <v>11</v>
      </c>
      <c r="D8">
        <v>30.72496682497416</v>
      </c>
      <c r="E8">
        <v>0.666053611930981</v>
      </c>
      <c r="G8">
        <f t="shared" si="0"/>
        <v>325468.21147001872</v>
      </c>
    </row>
    <row r="9" spans="1:26">
      <c r="C9" t="s">
        <v>12</v>
      </c>
      <c r="D9">
        <v>28.07191649047617</v>
      </c>
      <c r="E9">
        <v>2.6277867482805628</v>
      </c>
      <c r="G9">
        <f t="shared" si="0"/>
        <v>356227.90497373609</v>
      </c>
    </row>
    <row r="11" spans="1:26">
      <c r="D11" s="44" t="s">
        <v>89</v>
      </c>
      <c r="E11" s="43"/>
      <c r="F11" s="43"/>
      <c r="G11" s="43"/>
      <c r="H11" s="45"/>
      <c r="N11" s="44" t="s">
        <v>90</v>
      </c>
      <c r="O11" s="43"/>
      <c r="P11" s="43"/>
      <c r="Q11" s="43"/>
    </row>
    <row r="12" spans="1:26">
      <c r="C12" t="s">
        <v>13</v>
      </c>
      <c r="D12" t="s">
        <v>27</v>
      </c>
      <c r="E12" t="s">
        <v>28</v>
      </c>
      <c r="F12" t="s">
        <v>29</v>
      </c>
      <c r="G12" t="s">
        <v>30</v>
      </c>
      <c r="J12" t="s">
        <v>68</v>
      </c>
      <c r="K12" s="7">
        <v>38567.33</v>
      </c>
      <c r="M12" t="s">
        <v>13</v>
      </c>
      <c r="N12" t="s">
        <v>80</v>
      </c>
      <c r="R12" s="14" t="s">
        <v>5</v>
      </c>
      <c r="S12" s="15" t="s">
        <v>6</v>
      </c>
      <c r="T12" s="16" t="s">
        <v>31</v>
      </c>
      <c r="U12" s="23" t="s">
        <v>54</v>
      </c>
      <c r="V12" s="24" t="s">
        <v>6</v>
      </c>
      <c r="W12" s="25" t="s">
        <v>55</v>
      </c>
      <c r="X12" s="28" t="s">
        <v>56</v>
      </c>
      <c r="Y12" s="23" t="s">
        <v>57</v>
      </c>
      <c r="Z12" s="24" t="s">
        <v>86</v>
      </c>
    </row>
    <row r="13" spans="1:26">
      <c r="A13" s="54" t="s">
        <v>0</v>
      </c>
      <c r="B13" s="47" t="s">
        <v>45</v>
      </c>
      <c r="C13" s="1" t="s">
        <v>2</v>
      </c>
      <c r="D13">
        <v>0.70046325099999995</v>
      </c>
      <c r="E13">
        <v>1.5741072119999999</v>
      </c>
      <c r="F13">
        <v>3.5942465669999999</v>
      </c>
      <c r="G13">
        <v>5.1633819279999997</v>
      </c>
      <c r="K13" s="47" t="s">
        <v>0</v>
      </c>
      <c r="L13" s="47" t="s">
        <v>45</v>
      </c>
      <c r="M13" s="1" t="s">
        <v>2</v>
      </c>
      <c r="N13" s="9">
        <f>(D13*J$5)/10</f>
        <v>146.16828096666021</v>
      </c>
      <c r="O13" s="9">
        <f t="shared" ref="O13:Q15" si="1">(E13*K$5)/10</f>
        <v>164.23741353082215</v>
      </c>
      <c r="P13" s="9">
        <f t="shared" si="1"/>
        <v>187.50621153882273</v>
      </c>
      <c r="Q13" s="9">
        <f t="shared" si="1"/>
        <v>134.6827723140039</v>
      </c>
      <c r="W13" s="25"/>
      <c r="X13" s="25"/>
      <c r="Y13" s="9"/>
    </row>
    <row r="14" spans="1:26">
      <c r="A14" s="54"/>
      <c r="B14" s="47"/>
      <c r="C14" s="1" t="s">
        <v>3</v>
      </c>
      <c r="D14">
        <v>0.75940544899999995</v>
      </c>
      <c r="E14">
        <v>1.9919013759999999</v>
      </c>
      <c r="F14">
        <v>3.84589209</v>
      </c>
      <c r="G14">
        <v>8.0553079919999995</v>
      </c>
      <c r="K14" s="47"/>
      <c r="L14" s="47"/>
      <c r="M14" s="1" t="s">
        <v>3</v>
      </c>
      <c r="N14" s="9">
        <f t="shared" ref="N14:N15" si="2">(D14*J$5)/10</f>
        <v>158.46796941677781</v>
      </c>
      <c r="O14" s="9">
        <f t="shared" si="1"/>
        <v>207.82874731071729</v>
      </c>
      <c r="P14" s="9">
        <f t="shared" si="1"/>
        <v>200.63416416779873</v>
      </c>
      <c r="Q14" s="9">
        <f t="shared" si="1"/>
        <v>210.11639799923628</v>
      </c>
      <c r="U14" s="27"/>
      <c r="V14" s="27"/>
      <c r="W14" s="25"/>
      <c r="X14" s="25"/>
      <c r="Y14" s="9"/>
    </row>
    <row r="15" spans="1:26">
      <c r="A15" s="54"/>
      <c r="B15" s="47"/>
      <c r="C15" s="2" t="s">
        <v>4</v>
      </c>
      <c r="D15">
        <v>0.61452622099999998</v>
      </c>
      <c r="E15">
        <v>1.5548936360000001</v>
      </c>
      <c r="F15">
        <v>3.8995160709999999</v>
      </c>
      <c r="G15">
        <v>6.7739308219999996</v>
      </c>
      <c r="K15" s="47"/>
      <c r="L15" s="47"/>
      <c r="M15" s="2" t="s">
        <v>4</v>
      </c>
      <c r="N15" s="9">
        <f t="shared" si="2"/>
        <v>128.23548016869185</v>
      </c>
      <c r="O15" s="9">
        <f t="shared" si="1"/>
        <v>162.23272922287816</v>
      </c>
      <c r="P15" s="9">
        <f t="shared" si="1"/>
        <v>203.43164323260655</v>
      </c>
      <c r="Q15" s="9">
        <f t="shared" si="1"/>
        <v>176.69267842125802</v>
      </c>
      <c r="X15" s="25"/>
      <c r="Y15" s="9"/>
    </row>
    <row r="16" spans="1:26">
      <c r="A16" s="54"/>
      <c r="B16" s="47"/>
      <c r="C16" s="3" t="s">
        <v>14</v>
      </c>
      <c r="D16">
        <v>0.16921280258373225</v>
      </c>
      <c r="E16">
        <v>0.37085638144227706</v>
      </c>
      <c r="G16">
        <v>1.7316205134293525</v>
      </c>
      <c r="K16" s="47"/>
      <c r="L16" s="47"/>
      <c r="M16" s="3" t="s">
        <v>14</v>
      </c>
      <c r="N16" s="9">
        <f>(D16*R$5)/10</f>
        <v>70.620534156230804</v>
      </c>
      <c r="O16" s="9">
        <f t="shared" ref="O16:Q16" si="3">(E16*S$5)/10</f>
        <v>77.387985284803563</v>
      </c>
      <c r="P16" s="9"/>
      <c r="Q16" s="9">
        <f t="shared" si="3"/>
        <v>90.33592889178351</v>
      </c>
      <c r="R16" s="3"/>
      <c r="S16" s="3"/>
      <c r="X16" s="25"/>
      <c r="Y16" s="9"/>
    </row>
    <row r="17" spans="1:26">
      <c r="A17" s="54"/>
      <c r="B17" s="47"/>
      <c r="C17" s="3" t="s">
        <v>15</v>
      </c>
      <c r="D17">
        <v>0.19556587542342344</v>
      </c>
      <c r="K17" s="47"/>
      <c r="L17" s="47"/>
      <c r="M17" s="3" t="s">
        <v>15</v>
      </c>
      <c r="N17" s="9">
        <f t="shared" ref="N17:N18" si="4">(D17*R$5)/10</f>
        <v>81.618922293417569</v>
      </c>
      <c r="O17" s="9"/>
      <c r="P17" s="9"/>
      <c r="Q17" s="9"/>
    </row>
    <row r="18" spans="1:26">
      <c r="A18" s="54"/>
      <c r="B18" s="47"/>
      <c r="C18" s="3" t="s">
        <v>16</v>
      </c>
      <c r="D18">
        <v>0.1772880723948542</v>
      </c>
      <c r="E18">
        <v>0.37337092899520119</v>
      </c>
      <c r="K18" s="47"/>
      <c r="L18" s="47"/>
      <c r="M18" s="17" t="s">
        <v>16</v>
      </c>
      <c r="N18" s="9">
        <f t="shared" si="4"/>
        <v>73.990727538820295</v>
      </c>
      <c r="O18" s="9">
        <f t="shared" ref="O18" si="5">(E18*S$5)/10</f>
        <v>77.912705307867057</v>
      </c>
      <c r="P18" s="9"/>
      <c r="Q18" s="9"/>
      <c r="R18" s="3">
        <f>AVERAGE(N13:Q18)</f>
        <v>141.78340509795535</v>
      </c>
      <c r="S18" s="3">
        <f>_xlfn.STDEV.S(N13:Q18)</f>
        <v>51.570228867986053</v>
      </c>
      <c r="U18" s="26">
        <f>(R18/($G$5/10))*1000</f>
        <v>3.9201308181955965</v>
      </c>
      <c r="V18" s="26">
        <f>(S18/($G$5/10))*1000</f>
        <v>1.4258512365895186</v>
      </c>
    </row>
    <row r="19" spans="1:26">
      <c r="A19" s="54"/>
      <c r="B19" s="47" t="s">
        <v>46</v>
      </c>
      <c r="C19" s="1" t="s">
        <v>2</v>
      </c>
      <c r="D19">
        <v>0.191958247</v>
      </c>
      <c r="E19">
        <v>0.44548679499999999</v>
      </c>
      <c r="F19">
        <v>1.1063663640000001</v>
      </c>
      <c r="G19">
        <v>2.2191683860000002</v>
      </c>
      <c r="K19" s="47"/>
      <c r="L19" s="47" t="s">
        <v>46</v>
      </c>
      <c r="M19" s="18" t="s">
        <v>2</v>
      </c>
      <c r="N19" s="9">
        <f>(D19*J$5)/10</f>
        <v>40.056643858627723</v>
      </c>
      <c r="O19" s="9">
        <f t="shared" ref="O19:O21" si="6">(E19*K$5)/10</f>
        <v>46.480696114703782</v>
      </c>
      <c r="P19" s="9">
        <f t="shared" ref="P19:P21" si="7">(F19*L$5)/10</f>
        <v>57.717399633151594</v>
      </c>
      <c r="Q19" s="9">
        <f t="shared" ref="Q19:Q21" si="8">(G19*M$5)/10</f>
        <v>57.885268730032543</v>
      </c>
      <c r="W19" s="25"/>
    </row>
    <row r="20" spans="1:26">
      <c r="A20" s="54"/>
      <c r="B20" s="47"/>
      <c r="C20" s="1" t="s">
        <v>3</v>
      </c>
      <c r="D20">
        <v>0.23133658200000001</v>
      </c>
      <c r="E20">
        <v>0.51103680600000001</v>
      </c>
      <c r="F20">
        <v>1.332089928</v>
      </c>
      <c r="G20">
        <v>2.4569460150000002</v>
      </c>
      <c r="K20" s="47"/>
      <c r="L20" s="47"/>
      <c r="M20" s="1" t="s">
        <v>3</v>
      </c>
      <c r="N20" s="9">
        <f t="shared" ref="N20:N21" si="9">(D20*J$5)/10</f>
        <v>48.273867997170392</v>
      </c>
      <c r="O20" s="9">
        <f t="shared" si="6"/>
        <v>53.319978840483543</v>
      </c>
      <c r="P20" s="9">
        <f t="shared" si="7"/>
        <v>69.493044278479289</v>
      </c>
      <c r="Q20" s="9">
        <f t="shared" si="8"/>
        <v>64.087511894402752</v>
      </c>
      <c r="U20" s="27"/>
      <c r="V20" s="27"/>
      <c r="W20" s="25"/>
    </row>
    <row r="21" spans="1:26">
      <c r="A21" s="54"/>
      <c r="B21" s="47"/>
      <c r="C21" s="2" t="s">
        <v>4</v>
      </c>
      <c r="D21">
        <v>0.23169757999999999</v>
      </c>
      <c r="E21">
        <v>0.50143840900000003</v>
      </c>
      <c r="F21">
        <v>1.253776204</v>
      </c>
      <c r="G21">
        <v>2.2278514380000001</v>
      </c>
      <c r="K21" s="47"/>
      <c r="L21" s="47"/>
      <c r="M21" s="2" t="s">
        <v>4</v>
      </c>
      <c r="N21" s="9">
        <f t="shared" si="9"/>
        <v>48.349198797204608</v>
      </c>
      <c r="O21" s="9">
        <f t="shared" si="6"/>
        <v>52.318512177155661</v>
      </c>
      <c r="P21" s="9">
        <f t="shared" si="7"/>
        <v>65.407540007971335</v>
      </c>
      <c r="Q21" s="9">
        <f t="shared" si="8"/>
        <v>58.11175933867122</v>
      </c>
    </row>
    <row r="22" spans="1:26">
      <c r="A22" s="54"/>
      <c r="B22" s="47"/>
      <c r="C22" s="3" t="s">
        <v>14</v>
      </c>
      <c r="D22">
        <v>0.12876395143409039</v>
      </c>
      <c r="E22">
        <v>0.25248281851283916</v>
      </c>
      <c r="F22">
        <v>0.68763733428614304</v>
      </c>
      <c r="G22">
        <v>1.3608246685093639</v>
      </c>
      <c r="K22" s="47"/>
      <c r="L22" s="47"/>
      <c r="M22" s="3" t="s">
        <v>14</v>
      </c>
      <c r="N22" s="9">
        <f>(D22*R$5)/10</f>
        <v>53.739308678152234</v>
      </c>
      <c r="O22" s="9">
        <f t="shared" ref="O22:O24" si="10">(E22*S$5)/10</f>
        <v>52.686532095655863</v>
      </c>
      <c r="P22" s="9">
        <f t="shared" ref="P22:P24" si="11">(F22*T$5)/10</f>
        <v>71.745924527525432</v>
      </c>
      <c r="Q22" s="9">
        <f t="shared" ref="Q22:Q24" si="12">(G22*U$5)/10</f>
        <v>70.992090666095109</v>
      </c>
    </row>
    <row r="23" spans="1:26">
      <c r="A23" s="54"/>
      <c r="B23" s="47"/>
      <c r="C23" s="3" t="s">
        <v>15</v>
      </c>
      <c r="D23">
        <v>0.12482919823624841</v>
      </c>
      <c r="E23">
        <v>0.2610968084732056</v>
      </c>
      <c r="F23">
        <v>0.72904017148986489</v>
      </c>
      <c r="G23">
        <v>1.3404227935757544</v>
      </c>
      <c r="K23" s="47"/>
      <c r="L23" s="47"/>
      <c r="M23" s="3" t="s">
        <v>15</v>
      </c>
      <c r="N23" s="9">
        <f t="shared" ref="N23:N24" si="13">(D23*R$5)/10</f>
        <v>52.097149406739923</v>
      </c>
      <c r="O23" s="9">
        <f t="shared" si="10"/>
        <v>54.484045531190603</v>
      </c>
      <c r="P23" s="9">
        <f t="shared" si="11"/>
        <v>76.065766812306848</v>
      </c>
      <c r="Q23" s="9">
        <f t="shared" si="12"/>
        <v>69.927756818714414</v>
      </c>
    </row>
    <row r="24" spans="1:26">
      <c r="A24" s="54"/>
      <c r="B24" s="47"/>
      <c r="C24" s="3" t="s">
        <v>16</v>
      </c>
      <c r="D24">
        <v>0.12637379660134399</v>
      </c>
      <c r="E24">
        <v>0.28615377526761121</v>
      </c>
      <c r="F24">
        <v>0.71948785218992795</v>
      </c>
      <c r="G24">
        <v>1.390273442637235</v>
      </c>
      <c r="K24" s="47"/>
      <c r="L24" s="47"/>
      <c r="M24" s="17" t="s">
        <v>16</v>
      </c>
      <c r="N24" s="9">
        <f t="shared" si="13"/>
        <v>52.741783618420882</v>
      </c>
      <c r="O24" s="9">
        <f t="shared" si="10"/>
        <v>59.712776313780864</v>
      </c>
      <c r="P24" s="9">
        <f t="shared" si="11"/>
        <v>75.069107751804296</v>
      </c>
      <c r="Q24" s="9">
        <f t="shared" si="12"/>
        <v>72.528387068761916</v>
      </c>
      <c r="R24" s="3">
        <f>AVERAGE(N19:Q24)</f>
        <v>59.303835456550111</v>
      </c>
      <c r="S24" s="3">
        <f>_xlfn.STDEV.S(N19:Q24)</f>
        <v>10.071251267581774</v>
      </c>
      <c r="U24" s="26">
        <f>(R24/($G$5/10))*1000</f>
        <v>1.6396756224736442</v>
      </c>
      <c r="V24" s="26">
        <f>(S24/($G$5/10))*1000</f>
        <v>0.27845728803425474</v>
      </c>
    </row>
    <row r="25" spans="1:26">
      <c r="A25" s="54"/>
      <c r="B25" s="47" t="s">
        <v>47</v>
      </c>
      <c r="C25" s="1" t="s">
        <v>2</v>
      </c>
      <c r="D25">
        <v>0.22639983999999999</v>
      </c>
      <c r="E25">
        <v>0.40921008599999997</v>
      </c>
      <c r="F25">
        <v>1.1833901060000001</v>
      </c>
      <c r="G25">
        <v>2.0340099060000001</v>
      </c>
      <c r="K25" s="47"/>
      <c r="L25" s="47" t="s">
        <v>47</v>
      </c>
      <c r="M25" s="1" t="s">
        <v>2</v>
      </c>
      <c r="N25" s="9">
        <f>(D25*J$5)/10</f>
        <v>47.243699618335746</v>
      </c>
      <c r="O25" s="9">
        <f t="shared" ref="O25:O27" si="14">(E25*K$5)/10</f>
        <v>42.695697982333684</v>
      </c>
      <c r="P25" s="9">
        <f t="shared" ref="P25:P27" si="15">(F25*L$5)/10</f>
        <v>61.735607564005463</v>
      </c>
      <c r="Q25" s="9">
        <f t="shared" ref="Q25:Q27" si="16">(G25*M$5)/10</f>
        <v>53.055554842586979</v>
      </c>
    </row>
    <row r="26" spans="1:26">
      <c r="A26" s="54"/>
      <c r="B26" s="47"/>
      <c r="C26" s="1" t="s">
        <v>3</v>
      </c>
      <c r="D26">
        <v>0.255615484</v>
      </c>
      <c r="E26">
        <v>0.56722098399999998</v>
      </c>
      <c r="F26">
        <v>1.2129399620000001</v>
      </c>
      <c r="G26">
        <v>2.1487494370000002</v>
      </c>
      <c r="K26" s="47"/>
      <c r="L26" s="47"/>
      <c r="M26" s="1" t="s">
        <v>3</v>
      </c>
      <c r="N26" s="9">
        <f t="shared" ref="N26:N27" si="17">(D26*J$5)/10</f>
        <v>53.340237095094707</v>
      </c>
      <c r="O26" s="9">
        <f t="shared" si="14"/>
        <v>59.182059901881622</v>
      </c>
      <c r="P26" s="9">
        <f t="shared" si="15"/>
        <v>63.277177249555017</v>
      </c>
      <c r="Q26" s="9">
        <f t="shared" si="16"/>
        <v>56.048445615451882</v>
      </c>
    </row>
    <row r="27" spans="1:26">
      <c r="A27" s="54"/>
      <c r="B27" s="47"/>
      <c r="C27" s="2" t="s">
        <v>4</v>
      </c>
      <c r="D27">
        <v>0.22095124899999999</v>
      </c>
      <c r="E27">
        <v>0.50342290000000001</v>
      </c>
      <c r="F27">
        <v>1.2327928850000001</v>
      </c>
      <c r="G27">
        <v>1.7793829560000001</v>
      </c>
      <c r="K27" s="47"/>
      <c r="L27" s="47"/>
      <c r="M27" s="2" t="s">
        <v>4</v>
      </c>
      <c r="N27" s="9">
        <f t="shared" si="17"/>
        <v>46.106721798266761</v>
      </c>
      <c r="O27" s="9">
        <f t="shared" si="14"/>
        <v>52.525567749057323</v>
      </c>
      <c r="P27" s="9">
        <f t="shared" si="15"/>
        <v>64.312873134717691</v>
      </c>
      <c r="Q27" s="9">
        <f t="shared" si="16"/>
        <v>46.413810340618141</v>
      </c>
    </row>
    <row r="28" spans="1:26">
      <c r="A28" s="54"/>
      <c r="B28" s="47"/>
      <c r="C28" s="3" t="s">
        <v>14</v>
      </c>
      <c r="D28" s="21">
        <v>2.3547141085769389E-2</v>
      </c>
      <c r="E28" s="21">
        <v>5.7692350657268868E-2</v>
      </c>
      <c r="F28" s="21">
        <v>0.12875556161173635</v>
      </c>
      <c r="G28" s="21">
        <v>0.26318082260650882</v>
      </c>
      <c r="K28" s="47"/>
      <c r="L28" s="47"/>
      <c r="M28" s="3" t="s">
        <v>14</v>
      </c>
      <c r="N28" s="9">
        <f>(D28*R$5)/10</f>
        <v>9.8273396335144163</v>
      </c>
      <c r="O28" s="9">
        <f t="shared" ref="O28:O30" si="18">(E28*S$5)/10</f>
        <v>12.038878140230599</v>
      </c>
      <c r="P28" s="9">
        <f t="shared" ref="P28:P30" si="19">(F28*T$5)/10</f>
        <v>13.433951801765835</v>
      </c>
      <c r="Q28" s="9">
        <f t="shared" ref="Q28:Q30" si="20">(G28*U$5)/10</f>
        <v>13.729731134669098</v>
      </c>
    </row>
    <row r="29" spans="1:26">
      <c r="A29" s="54"/>
      <c r="B29" s="47"/>
      <c r="C29" s="3" t="s">
        <v>15</v>
      </c>
      <c r="D29" s="21">
        <v>2.6188517790636696E-2</v>
      </c>
      <c r="E29" s="21">
        <v>5.5474561735237814E-2</v>
      </c>
      <c r="F29" s="21">
        <v>0.14504302726490462</v>
      </c>
      <c r="G29" s="21">
        <v>0.30213582512727954</v>
      </c>
      <c r="K29" s="47"/>
      <c r="L29" s="47"/>
      <c r="M29" s="3" t="s">
        <v>15</v>
      </c>
      <c r="N29" s="9">
        <f t="shared" ref="N29:N30" si="21">(D29*R$5)/10</f>
        <v>10.929711504657265</v>
      </c>
      <c r="O29" s="9">
        <f t="shared" si="18"/>
        <v>11.576083848285396</v>
      </c>
      <c r="P29" s="9">
        <f t="shared" si="19"/>
        <v>15.133334926025645</v>
      </c>
      <c r="Q29" s="9">
        <f t="shared" si="20"/>
        <v>15.761952577187349</v>
      </c>
    </row>
    <row r="30" spans="1:26" ht="14.65" thickBot="1">
      <c r="A30" s="54"/>
      <c r="B30" s="47"/>
      <c r="C30" s="3" t="s">
        <v>16</v>
      </c>
      <c r="D30" s="21">
        <v>2.8687506778252814E-2</v>
      </c>
      <c r="E30" s="21">
        <v>5.7358181869436455E-2</v>
      </c>
      <c r="F30" s="21">
        <v>0.11109902573224062</v>
      </c>
      <c r="G30" s="21">
        <v>0.26428266560385699</v>
      </c>
      <c r="K30" s="48"/>
      <c r="L30" s="47"/>
      <c r="M30" s="10" t="s">
        <v>16</v>
      </c>
      <c r="N30" s="9">
        <f t="shared" si="21"/>
        <v>11.972658222998273</v>
      </c>
      <c r="O30" s="9">
        <f t="shared" si="18"/>
        <v>11.969145892035645</v>
      </c>
      <c r="P30" s="9">
        <f t="shared" si="19"/>
        <v>11.591724180511191</v>
      </c>
      <c r="Q30" s="9">
        <f t="shared" si="20"/>
        <v>13.787212557351733</v>
      </c>
      <c r="R30" s="3">
        <f>AVERAGE(N25:Q27)</f>
        <v>53.828121074325423</v>
      </c>
      <c r="S30" s="3">
        <f>_xlfn.STDEV.S(N25:Q27)</f>
        <v>7.2597678886163042</v>
      </c>
      <c r="T30" s="20">
        <f>MEDIAN(N13:Q27)</f>
        <v>64.200192514560229</v>
      </c>
      <c r="U30" s="26">
        <f>(R30/($G$5/10))*1000</f>
        <v>1.48827908430639</v>
      </c>
      <c r="V30" s="26">
        <f>(S30/($G$5/10))*1000</f>
        <v>0.20072334850083209</v>
      </c>
      <c r="W30" s="26">
        <f>(T30/($G$5/10))*1000</f>
        <v>1.775053667504612</v>
      </c>
      <c r="X30" s="29">
        <f>(W30*10^-18)*(6.02214*10^23)</f>
        <v>1068962.1693226225</v>
      </c>
      <c r="Y30" s="30">
        <f>T30*K12/10000000</f>
        <v>0.24760300107725741</v>
      </c>
      <c r="Z30">
        <f>W30/135*1000</f>
        <v>13.148545685219348</v>
      </c>
    </row>
    <row r="31" spans="1:26">
      <c r="A31" s="54" t="s">
        <v>9</v>
      </c>
      <c r="B31" s="47" t="s">
        <v>45</v>
      </c>
      <c r="C31" s="1" t="s">
        <v>2</v>
      </c>
      <c r="D31">
        <v>0.365475932</v>
      </c>
      <c r="E31">
        <v>0.84254548900000004</v>
      </c>
      <c r="F31">
        <v>2.3427182339999999</v>
      </c>
      <c r="G31">
        <v>3.61263332</v>
      </c>
      <c r="K31" s="46" t="s">
        <v>9</v>
      </c>
      <c r="L31" s="47" t="s">
        <v>45</v>
      </c>
      <c r="M31" s="12" t="s">
        <v>2</v>
      </c>
      <c r="N31" s="9">
        <f>(D31*J$5)/10</f>
        <v>76.265226817913401</v>
      </c>
      <c r="O31" s="9">
        <f t="shared" ref="O31:O33" si="22">(E31*K$5)/10</f>
        <v>87.908555936037345</v>
      </c>
      <c r="P31" s="9">
        <f t="shared" ref="P31:P33" si="23">(F31*L$5)/10</f>
        <v>122.21593943870941</v>
      </c>
      <c r="Q31" s="9">
        <f t="shared" ref="Q31:Q33" si="24">(G31*M$5)/10</f>
        <v>94.232709816221046</v>
      </c>
    </row>
    <row r="32" spans="1:26">
      <c r="A32" s="54"/>
      <c r="B32" s="47"/>
      <c r="C32" s="1" t="s">
        <v>3</v>
      </c>
      <c r="D32">
        <v>0.25109037200000001</v>
      </c>
      <c r="E32">
        <v>0.85176375400000004</v>
      </c>
      <c r="F32">
        <v>2.2730490259999998</v>
      </c>
      <c r="G32">
        <v>3.0946086190000002</v>
      </c>
      <c r="K32" s="47"/>
      <c r="L32" s="47"/>
      <c r="M32" s="1" t="s">
        <v>3</v>
      </c>
      <c r="N32" s="9">
        <f t="shared" ref="N32:N33" si="25">(D32*J$5)/10</f>
        <v>52.395965084711108</v>
      </c>
      <c r="O32" s="9">
        <f t="shared" si="22"/>
        <v>88.870360817750637</v>
      </c>
      <c r="P32" s="9">
        <f t="shared" si="23"/>
        <v>118.58140602274128</v>
      </c>
      <c r="Q32" s="9">
        <f t="shared" si="24"/>
        <v>80.720441339727103</v>
      </c>
    </row>
    <row r="33" spans="1:25">
      <c r="A33" s="54"/>
      <c r="B33" s="47"/>
      <c r="C33" s="2" t="s">
        <v>4</v>
      </c>
      <c r="D33">
        <v>0.32990765399999999</v>
      </c>
      <c r="E33">
        <v>0.99102928999999995</v>
      </c>
      <c r="F33">
        <v>1.682573624</v>
      </c>
      <c r="G33">
        <v>2.7973219340000002</v>
      </c>
      <c r="K33" s="47"/>
      <c r="L33" s="47"/>
      <c r="M33" s="2" t="s">
        <v>4</v>
      </c>
      <c r="N33" s="9">
        <f t="shared" si="25"/>
        <v>68.843061494062198</v>
      </c>
      <c r="O33" s="9">
        <f t="shared" si="22"/>
        <v>103.40089041081599</v>
      </c>
      <c r="P33" s="9">
        <f t="shared" si="23"/>
        <v>87.777229522324973</v>
      </c>
      <c r="Q33" s="9">
        <f t="shared" si="24"/>
        <v>72.965951072269988</v>
      </c>
    </row>
    <row r="34" spans="1:25">
      <c r="A34" s="54"/>
      <c r="B34" s="47"/>
      <c r="C34" s="3" t="s">
        <v>14</v>
      </c>
      <c r="D34" s="22"/>
      <c r="E34" s="22">
        <v>0.31293506421389677</v>
      </c>
      <c r="F34" s="22">
        <v>0.73840660953219206</v>
      </c>
      <c r="G34" s="22"/>
      <c r="K34" s="47"/>
      <c r="L34" s="47"/>
      <c r="M34" s="3" t="s">
        <v>14</v>
      </c>
      <c r="N34" s="9"/>
      <c r="O34" s="9">
        <f t="shared" ref="O34:O36" si="26">(E34*S$5)/10</f>
        <v>65.301327835593639</v>
      </c>
      <c r="P34" s="9">
        <f t="shared" ref="P34:P35" si="27">(F34*T$5)/10</f>
        <v>77.043031604908862</v>
      </c>
      <c r="Q34" s="9"/>
      <c r="R34" s="3"/>
      <c r="S34" s="3"/>
    </row>
    <row r="35" spans="1:25">
      <c r="A35" s="54"/>
      <c r="B35" s="47"/>
      <c r="C35" s="3" t="s">
        <v>15</v>
      </c>
      <c r="D35" s="22">
        <v>0.18391839659255951</v>
      </c>
      <c r="E35" s="22">
        <v>0.3252421516448723</v>
      </c>
      <c r="F35" s="22">
        <v>0.72974349914277781</v>
      </c>
      <c r="G35" s="22"/>
      <c r="K35" s="47"/>
      <c r="L35" s="47"/>
      <c r="M35" s="3" t="s">
        <v>15</v>
      </c>
      <c r="N35" s="9">
        <f t="shared" ref="N35" si="28">(D35*R$5)/10</f>
        <v>76.757876532994246</v>
      </c>
      <c r="O35" s="9">
        <f t="shared" si="26"/>
        <v>67.869493704286853</v>
      </c>
      <c r="P35" s="9">
        <f t="shared" si="27"/>
        <v>76.139149815509242</v>
      </c>
      <c r="Q35" s="9"/>
    </row>
    <row r="36" spans="1:25">
      <c r="A36" s="54"/>
      <c r="B36" s="47"/>
      <c r="C36" s="3" t="s">
        <v>16</v>
      </c>
      <c r="D36" s="22"/>
      <c r="E36" s="22">
        <v>0.27976662763679044</v>
      </c>
      <c r="F36" s="22"/>
      <c r="G36" s="22">
        <v>1.3976022131715398</v>
      </c>
      <c r="K36" s="47"/>
      <c r="L36" s="47"/>
      <c r="M36" s="3" t="s">
        <v>16</v>
      </c>
      <c r="N36" s="9"/>
      <c r="O36" s="9">
        <f t="shared" si="26"/>
        <v>58.379946378527997</v>
      </c>
      <c r="P36" s="9"/>
      <c r="Q36" s="9">
        <f t="shared" ref="Q36" si="29">(G36*U$5)/10</f>
        <v>72.910717544011376</v>
      </c>
      <c r="R36" s="3">
        <f>AVERAGE(N31:Q36)</f>
        <v>81.504172694164055</v>
      </c>
      <c r="S36" s="3">
        <f>_xlfn.STDEV.S(N31:Q36)</f>
        <v>18.325845788476236</v>
      </c>
      <c r="U36" s="26">
        <f>(R36/($G$6/10))*1000</f>
        <v>2.1053891308071848</v>
      </c>
      <c r="V36" s="26">
        <f>(S36/($G$6/10))*1000</f>
        <v>0.47338725442543084</v>
      </c>
    </row>
    <row r="37" spans="1:25">
      <c r="A37" s="54"/>
      <c r="B37" s="47" t="s">
        <v>46</v>
      </c>
      <c r="C37" s="1" t="s">
        <v>2</v>
      </c>
      <c r="D37">
        <v>0.207237115</v>
      </c>
      <c r="E37">
        <v>0.453005453</v>
      </c>
      <c r="F37">
        <v>1.137010699</v>
      </c>
      <c r="G37">
        <v>2.1989777460000002</v>
      </c>
      <c r="K37" s="47"/>
      <c r="L37" s="47" t="s">
        <v>46</v>
      </c>
      <c r="M37" s="1" t="s">
        <v>2</v>
      </c>
      <c r="N37" s="9">
        <f>(D37*J$5)/10</f>
        <v>43.244942270411947</v>
      </c>
      <c r="O37" s="9">
        <f t="shared" ref="O37:O39" si="30">(E37*K$5)/10</f>
        <v>47.265169328300132</v>
      </c>
      <c r="P37" s="9">
        <f t="shared" ref="P37:P39" si="31">(F37*L$5)/10</f>
        <v>59.316066573180841</v>
      </c>
      <c r="Q37" s="9">
        <f t="shared" ref="Q37:Q39" si="32">(G37*M$5)/10</f>
        <v>57.358611704092311</v>
      </c>
      <c r="W37" s="25"/>
    </row>
    <row r="38" spans="1:25">
      <c r="A38" s="54"/>
      <c r="B38" s="47"/>
      <c r="C38" s="1" t="s">
        <v>3</v>
      </c>
      <c r="D38">
        <v>0.18606429799999999</v>
      </c>
      <c r="E38">
        <v>0.424901419</v>
      </c>
      <c r="F38">
        <v>1.082053033</v>
      </c>
      <c r="G38">
        <v>1.7310244210000001</v>
      </c>
      <c r="K38" s="47"/>
      <c r="L38" s="47"/>
      <c r="M38" s="1" t="s">
        <v>3</v>
      </c>
      <c r="N38" s="9">
        <f t="shared" ref="N38:N39" si="33">(D38*J$5)/10</f>
        <v>38.826731522462687</v>
      </c>
      <c r="O38" s="9">
        <f t="shared" si="30"/>
        <v>44.332882493734573</v>
      </c>
      <c r="P38" s="9">
        <f t="shared" si="31"/>
        <v>56.449011251687658</v>
      </c>
      <c r="Q38" s="9">
        <f t="shared" si="32"/>
        <v>45.152415841883752</v>
      </c>
      <c r="U38" s="27"/>
      <c r="V38" s="27"/>
      <c r="W38" s="25"/>
    </row>
    <row r="39" spans="1:25">
      <c r="A39" s="54"/>
      <c r="B39" s="47"/>
      <c r="C39" s="2" t="s">
        <v>4</v>
      </c>
      <c r="D39">
        <v>0.22298688999999999</v>
      </c>
      <c r="E39">
        <v>0.51645496400000002</v>
      </c>
      <c r="F39">
        <v>0.92217867099999995</v>
      </c>
      <c r="G39">
        <v>1.5428064530000001</v>
      </c>
      <c r="K39" s="47"/>
      <c r="L39" s="47"/>
      <c r="M39" s="2" t="s">
        <v>4</v>
      </c>
      <c r="N39" s="9">
        <f t="shared" si="33"/>
        <v>46.531506603480267</v>
      </c>
      <c r="O39" s="9">
        <f t="shared" si="30"/>
        <v>53.88529246666959</v>
      </c>
      <c r="P39" s="9">
        <f t="shared" si="31"/>
        <v>48.10861629491442</v>
      </c>
      <c r="Q39" s="9">
        <f t="shared" si="32"/>
        <v>40.242897606929645</v>
      </c>
    </row>
    <row r="40" spans="1:25">
      <c r="A40" s="54"/>
      <c r="B40" s="47"/>
      <c r="C40" s="3" t="s">
        <v>14</v>
      </c>
      <c r="D40">
        <v>0.10597470478656949</v>
      </c>
      <c r="E40">
        <v>0.24767424713558803</v>
      </c>
      <c r="F40">
        <v>0.64347409518626608</v>
      </c>
      <c r="G40">
        <v>1.1861229283893937</v>
      </c>
      <c r="K40" s="47"/>
      <c r="L40" s="47"/>
      <c r="M40" s="3" t="s">
        <v>14</v>
      </c>
      <c r="N40" s="9">
        <f>(D40*R$5)/10</f>
        <v>44.228274366965074</v>
      </c>
      <c r="O40" s="9">
        <f t="shared" ref="O40:O42" si="34">(E40*S$5)/10</f>
        <v>51.683109559049043</v>
      </c>
      <c r="P40" s="9">
        <f t="shared" ref="P40:P42" si="35">(F40*T$5)/10</f>
        <v>67.138070559502907</v>
      </c>
      <c r="Q40" s="9">
        <f t="shared" ref="Q40:Q42" si="36">(G40*U$5)/10</f>
        <v>61.878174625972882</v>
      </c>
    </row>
    <row r="41" spans="1:25">
      <c r="A41" s="54"/>
      <c r="B41" s="47"/>
      <c r="C41" s="3" t="s">
        <v>15</v>
      </c>
      <c r="D41">
        <v>0.1160510508950074</v>
      </c>
      <c r="E41">
        <v>0.2298048041766951</v>
      </c>
      <c r="F41">
        <v>0.61438849862565015</v>
      </c>
      <c r="G41">
        <v>1.1287979193944688</v>
      </c>
      <c r="K41" s="47"/>
      <c r="L41" s="47"/>
      <c r="M41" s="3" t="s">
        <v>15</v>
      </c>
      <c r="N41" s="9">
        <f t="shared" ref="N41:N42" si="37">(D41*R$5)/10</f>
        <v>48.433611868947644</v>
      </c>
      <c r="O41" s="9">
        <f t="shared" si="34"/>
        <v>47.954226201636239</v>
      </c>
      <c r="P41" s="9">
        <f t="shared" si="35"/>
        <v>64.103370563403445</v>
      </c>
      <c r="Q41" s="9">
        <f t="shared" si="36"/>
        <v>58.887618729848327</v>
      </c>
    </row>
    <row r="42" spans="1:25">
      <c r="A42" s="54"/>
      <c r="B42" s="47"/>
      <c r="C42" s="3" t="s">
        <v>16</v>
      </c>
      <c r="D42">
        <v>0.11183919133476883</v>
      </c>
      <c r="E42">
        <v>0.23179303755670841</v>
      </c>
      <c r="F42">
        <v>0.61019534155078203</v>
      </c>
      <c r="G42">
        <v>1.1068735429245071</v>
      </c>
      <c r="K42" s="47"/>
      <c r="L42" s="47"/>
      <c r="M42" s="3" t="s">
        <v>16</v>
      </c>
      <c r="N42" s="9">
        <f t="shared" si="37"/>
        <v>46.675802959731747</v>
      </c>
      <c r="O42" s="9">
        <f t="shared" si="34"/>
        <v>48.369118281844848</v>
      </c>
      <c r="P42" s="9">
        <f t="shared" si="35"/>
        <v>63.665869694812798</v>
      </c>
      <c r="Q42" s="9">
        <f t="shared" si="36"/>
        <v>57.743858362939292</v>
      </c>
      <c r="R42" s="3">
        <f>AVERAGE(N37:Q42)</f>
        <v>51.728135405516753</v>
      </c>
      <c r="S42" s="3">
        <f>_xlfn.STDEV.S(N37:Q42)</f>
        <v>8.0386078383446335</v>
      </c>
      <c r="U42" s="26">
        <f>(R42/($G$6/10))*1000</f>
        <v>1.3362242746560067</v>
      </c>
      <c r="V42" s="26">
        <f>(S42/($G$6/10))*1000</f>
        <v>0.20765068842768672</v>
      </c>
    </row>
    <row r="43" spans="1:25">
      <c r="A43" s="54"/>
      <c r="B43" s="47" t="s">
        <v>47</v>
      </c>
      <c r="C43" s="1" t="s">
        <v>2</v>
      </c>
      <c r="D43">
        <v>0.195364065</v>
      </c>
      <c r="E43">
        <v>0.34497653700000003</v>
      </c>
      <c r="F43">
        <v>0.99202360199999995</v>
      </c>
      <c r="G43">
        <v>1.8321924060000001</v>
      </c>
      <c r="K43" s="47"/>
      <c r="L43" s="47" t="s">
        <v>47</v>
      </c>
      <c r="M43" s="1" t="s">
        <v>2</v>
      </c>
      <c r="N43" s="9">
        <f>(D43*J$5)/10</f>
        <v>40.767348612424023</v>
      </c>
      <c r="O43" s="9">
        <f t="shared" ref="O43:O45" si="38">(E43*K$5)/10</f>
        <v>35.993770776078485</v>
      </c>
      <c r="P43" s="9">
        <f t="shared" ref="P43:P45" si="39">(F43*L$5)/10</f>
        <v>51.752316904450389</v>
      </c>
      <c r="Q43" s="9">
        <f t="shared" ref="Q43:Q45" si="40">(G43*M$5)/10</f>
        <v>47.791303470035508</v>
      </c>
    </row>
    <row r="44" spans="1:25">
      <c r="A44" s="54"/>
      <c r="B44" s="47"/>
      <c r="C44" s="1" t="s">
        <v>3</v>
      </c>
      <c r="D44">
        <v>0.146875849</v>
      </c>
      <c r="E44">
        <v>0.32162131300000002</v>
      </c>
      <c r="F44">
        <v>0.87653399799999998</v>
      </c>
      <c r="G44" s="21"/>
      <c r="K44" s="47"/>
      <c r="L44" s="47"/>
      <c r="M44" s="1" t="s">
        <v>3</v>
      </c>
      <c r="N44" s="9">
        <f t="shared" ref="N44:N45" si="41">(D44*J$5)/10</f>
        <v>30.649131604262788</v>
      </c>
      <c r="O44" s="9">
        <f t="shared" si="38"/>
        <v>33.556959894995387</v>
      </c>
      <c r="P44" s="9">
        <f t="shared" si="39"/>
        <v>45.727405225607612</v>
      </c>
      <c r="Q44" s="9"/>
    </row>
    <row r="45" spans="1:25">
      <c r="A45" s="54"/>
      <c r="B45" s="47"/>
      <c r="C45" s="2" t="s">
        <v>4</v>
      </c>
      <c r="D45">
        <v>0.13974799700000001</v>
      </c>
      <c r="E45">
        <v>0.44425978399999999</v>
      </c>
      <c r="F45">
        <v>0.70358998500000003</v>
      </c>
      <c r="G45">
        <v>1.597581725</v>
      </c>
      <c r="K45" s="47"/>
      <c r="L45" s="47"/>
      <c r="M45" s="2" t="s">
        <v>4</v>
      </c>
      <c r="N45" s="9">
        <f t="shared" si="41"/>
        <v>29.161736123718487</v>
      </c>
      <c r="O45" s="9">
        <f t="shared" si="38"/>
        <v>46.352673632195859</v>
      </c>
      <c r="P45" s="9">
        <f t="shared" si="39"/>
        <v>36.705187055133692</v>
      </c>
      <c r="Q45" s="9">
        <f t="shared" si="40"/>
        <v>41.671667663083738</v>
      </c>
    </row>
    <row r="46" spans="1:25">
      <c r="A46" s="54"/>
      <c r="B46" s="47"/>
      <c r="C46" s="3" t="s">
        <v>14</v>
      </c>
      <c r="D46" s="21">
        <v>2.3522056620275577E-2</v>
      </c>
      <c r="E46" s="21">
        <v>4.9473097745470061E-2</v>
      </c>
      <c r="F46" s="21">
        <v>0.12464122356040845</v>
      </c>
      <c r="G46" s="21">
        <v>0.20067547830886406</v>
      </c>
      <c r="K46" s="47"/>
      <c r="L46" s="47"/>
      <c r="M46" s="3" t="s">
        <v>14</v>
      </c>
      <c r="N46" s="9">
        <f>(D46*R$5)/10</f>
        <v>9.8168706954367568</v>
      </c>
      <c r="O46" s="9">
        <f t="shared" ref="O46:O48" si="42">(E46*S$5)/10</f>
        <v>10.323735957920956</v>
      </c>
      <c r="P46" s="9">
        <f t="shared" ref="P46:P48" si="43">(F46*T$5)/10</f>
        <v>13.004674663086709</v>
      </c>
      <c r="Q46" s="9">
        <f t="shared" ref="Q46:Q48" si="44">(G46*U$5)/10</f>
        <v>10.468925262921813</v>
      </c>
    </row>
    <row r="47" spans="1:25">
      <c r="A47" s="54"/>
      <c r="B47" s="47"/>
      <c r="C47" s="3" t="s">
        <v>15</v>
      </c>
      <c r="D47" s="21">
        <v>3.7658420803463065E-2</v>
      </c>
      <c r="E47" s="21">
        <v>5.3152801421196133E-2</v>
      </c>
      <c r="F47" s="21">
        <v>0.11893554152769041</v>
      </c>
      <c r="G47" s="21">
        <v>0.17588768961499254</v>
      </c>
      <c r="K47" s="47"/>
      <c r="L47" s="47"/>
      <c r="M47" s="3" t="s">
        <v>15</v>
      </c>
      <c r="N47" s="9">
        <f t="shared" ref="N47:N48" si="45">(D47*R$5)/10</f>
        <v>15.716646447627303</v>
      </c>
      <c r="O47" s="9">
        <f t="shared" si="42"/>
        <v>11.091593457910745</v>
      </c>
      <c r="P47" s="9">
        <f t="shared" si="43"/>
        <v>12.409361680375532</v>
      </c>
      <c r="Q47" s="9">
        <f t="shared" si="44"/>
        <v>9.1757851670011998</v>
      </c>
    </row>
    <row r="48" spans="1:25" ht="14.65" thickBot="1">
      <c r="A48" s="54"/>
      <c r="B48" s="47"/>
      <c r="C48" s="3" t="s">
        <v>16</v>
      </c>
      <c r="D48" s="21">
        <v>2.3128704371656938E-2</v>
      </c>
      <c r="E48" s="21">
        <v>4.250436613430051E-2</v>
      </c>
      <c r="F48" s="21">
        <v>0.11855724410018993</v>
      </c>
      <c r="G48" s="21">
        <v>0.21776102238852232</v>
      </c>
      <c r="K48" s="48"/>
      <c r="L48" s="47"/>
      <c r="M48" s="10" t="s">
        <v>16</v>
      </c>
      <c r="N48" s="9">
        <f t="shared" si="45"/>
        <v>9.6527061317344511</v>
      </c>
      <c r="O48" s="9">
        <f t="shared" si="42"/>
        <v>8.8695447228083548</v>
      </c>
      <c r="P48" s="9">
        <f t="shared" si="43"/>
        <v>12.369891312306319</v>
      </c>
      <c r="Q48" s="9">
        <f t="shared" si="44"/>
        <v>11.360251326044482</v>
      </c>
      <c r="R48" s="3">
        <f>AVERAGE(N43:Q45)</f>
        <v>40.011772814725994</v>
      </c>
      <c r="S48" s="3">
        <f>_xlfn.STDEV.S(N43:Q45)</f>
        <v>7.4073470399027048</v>
      </c>
      <c r="T48" s="20">
        <f>MEDIAN(N31:Q45)</f>
        <v>55.167151859178624</v>
      </c>
      <c r="U48" s="26">
        <f>(R48/($G$6/10))*1000</f>
        <v>1.0335710283761015</v>
      </c>
      <c r="V48" s="26">
        <f>(S48/($G$6/10))*1000</f>
        <v>0.19134416595390585</v>
      </c>
      <c r="W48" s="26">
        <f>(T48/($G$6/10))*1000</f>
        <v>1.4250598228600955</v>
      </c>
      <c r="X48" s="29">
        <f>(W48*10^-18)*(6.02214*10^23)</f>
        <v>858190.97616386949</v>
      </c>
      <c r="Y48" s="30">
        <f>T48*K12/10000000</f>
        <v>0.21276497509130557</v>
      </c>
    </row>
    <row r="49" spans="1:23">
      <c r="A49" s="54" t="s">
        <v>10</v>
      </c>
      <c r="B49" s="47" t="s">
        <v>45</v>
      </c>
      <c r="C49" s="1" t="s">
        <v>2</v>
      </c>
      <c r="D49">
        <v>0.29934778499999998</v>
      </c>
      <c r="E49">
        <v>0.717572722</v>
      </c>
      <c r="F49">
        <v>1.5940870920000001</v>
      </c>
      <c r="G49">
        <v>3.5326064559999999</v>
      </c>
      <c r="K49" s="46" t="s">
        <v>10</v>
      </c>
      <c r="L49" s="47" t="s">
        <v>45</v>
      </c>
      <c r="M49" s="12" t="s">
        <v>2</v>
      </c>
      <c r="N49" s="9">
        <f>(D49*J$5)/10</f>
        <v>62.46601956942262</v>
      </c>
      <c r="O49" s="9">
        <f t="shared" ref="O49:O51" si="46">(E49*K$5)/10</f>
        <v>74.869289069461232</v>
      </c>
      <c r="P49" s="9">
        <f t="shared" ref="P49:P51" si="47">(F49*L$5)/10</f>
        <v>83.161025798333554</v>
      </c>
      <c r="Q49" s="9">
        <f t="shared" ref="Q49:Q51" si="48">(G49*M$5)/10</f>
        <v>92.145271766235354</v>
      </c>
    </row>
    <row r="50" spans="1:23">
      <c r="A50" s="54"/>
      <c r="B50" s="47"/>
      <c r="C50" s="1" t="s">
        <v>3</v>
      </c>
      <c r="D50">
        <v>0.271331498</v>
      </c>
      <c r="E50">
        <v>0.70539550900000003</v>
      </c>
      <c r="F50">
        <v>1.708435404</v>
      </c>
      <c r="G50">
        <v>4.2044844130000003</v>
      </c>
      <c r="K50" s="47"/>
      <c r="L50" s="47"/>
      <c r="M50" s="1" t="s">
        <v>3</v>
      </c>
      <c r="N50" s="9">
        <f t="shared" ref="N50:N51" si="49">(D50*J$5)/10</f>
        <v>56.619756394284856</v>
      </c>
      <c r="O50" s="9">
        <f t="shared" si="46"/>
        <v>73.59875682623948</v>
      </c>
      <c r="P50" s="9">
        <f t="shared" si="47"/>
        <v>89.126398061838387</v>
      </c>
      <c r="Q50" s="9">
        <f t="shared" si="48"/>
        <v>109.67068188837209</v>
      </c>
    </row>
    <row r="51" spans="1:23">
      <c r="A51" s="54"/>
      <c r="B51" s="47"/>
      <c r="C51" s="2" t="s">
        <v>4</v>
      </c>
      <c r="D51">
        <v>0.27145138499999999</v>
      </c>
      <c r="E51">
        <v>0.67740458000000003</v>
      </c>
      <c r="F51">
        <v>1.7735828979999999</v>
      </c>
      <c r="G51">
        <v>3.9020149929999999</v>
      </c>
      <c r="K51" s="47"/>
      <c r="L51" s="47"/>
      <c r="M51" s="2" t="s">
        <v>4</v>
      </c>
      <c r="N51" s="9">
        <f t="shared" si="49"/>
        <v>56.644773662036201</v>
      </c>
      <c r="O51" s="9">
        <f t="shared" si="46"/>
        <v>70.678271012923176</v>
      </c>
      <c r="P51" s="9">
        <f t="shared" si="47"/>
        <v>92.525040743546256</v>
      </c>
      <c r="Q51" s="9">
        <f t="shared" si="48"/>
        <v>101.7810040388801</v>
      </c>
    </row>
    <row r="52" spans="1:23">
      <c r="A52" s="54"/>
      <c r="B52" s="47"/>
      <c r="C52" s="3" t="s">
        <v>14</v>
      </c>
      <c r="D52">
        <v>0.12849767955323535</v>
      </c>
      <c r="K52" s="47"/>
      <c r="L52" s="47"/>
      <c r="M52" s="3" t="s">
        <v>14</v>
      </c>
      <c r="N52" s="9">
        <f>(D52*R$5)/10</f>
        <v>53.628180783751567</v>
      </c>
      <c r="O52" s="9"/>
      <c r="P52" s="9"/>
      <c r="Q52" s="9"/>
      <c r="R52" s="3"/>
      <c r="S52" s="3"/>
    </row>
    <row r="53" spans="1:23">
      <c r="A53" s="54"/>
      <c r="B53" s="47"/>
      <c r="C53" s="3" t="s">
        <v>15</v>
      </c>
      <c r="F53">
        <v>0.86815260993779286</v>
      </c>
      <c r="K53" s="47"/>
      <c r="L53" s="47"/>
      <c r="M53" s="3" t="s">
        <v>15</v>
      </c>
      <c r="N53" s="9"/>
      <c r="O53" s="9"/>
      <c r="P53" s="9">
        <f t="shared" ref="P53:P54" si="50">(F53*T$5)/10</f>
        <v>90.580322686569232</v>
      </c>
      <c r="Q53" s="9"/>
    </row>
    <row r="54" spans="1:23">
      <c r="A54" s="54"/>
      <c r="B54" s="47"/>
      <c r="C54" s="3" t="s">
        <v>16</v>
      </c>
      <c r="D54">
        <v>0.1560597221240918</v>
      </c>
      <c r="E54">
        <v>0.31133728636437658</v>
      </c>
      <c r="F54">
        <v>0.78260389179733969</v>
      </c>
      <c r="G54">
        <v>1.380805944405282</v>
      </c>
      <c r="K54" s="47"/>
      <c r="L54" s="47"/>
      <c r="M54" s="3" t="s">
        <v>16</v>
      </c>
      <c r="N54" s="9">
        <f t="shared" ref="N54" si="51">(D54*R$5)/10</f>
        <v>65.131129373161556</v>
      </c>
      <c r="O54" s="9">
        <f t="shared" ref="O54" si="52">(E54*S$5)/10</f>
        <v>64.967913568253351</v>
      </c>
      <c r="P54" s="9">
        <f t="shared" si="50"/>
        <v>81.654437530110556</v>
      </c>
      <c r="Q54" s="9">
        <f t="shared" ref="Q54" si="53">(G54*U$5)/10</f>
        <v>72.034482520720374</v>
      </c>
      <c r="R54" s="3">
        <f>AVERAGE(N49:Q54)</f>
        <v>77.293486405229984</v>
      </c>
      <c r="S54" s="3">
        <f>_xlfn.STDEV.S(N49:Q54)</f>
        <v>16.260674967487773</v>
      </c>
      <c r="U54" s="26">
        <f>(R54/($G$7/10))*1000</f>
        <v>2.0655389740996375</v>
      </c>
      <c r="V54" s="26">
        <f>(S54/($G$7/10))*1000</f>
        <v>0.43453930534875851</v>
      </c>
    </row>
    <row r="55" spans="1:23">
      <c r="A55" s="54"/>
      <c r="B55" s="47" t="s">
        <v>46</v>
      </c>
      <c r="C55" s="1" t="s">
        <v>2</v>
      </c>
      <c r="D55">
        <v>0.20955802300000001</v>
      </c>
      <c r="E55">
        <v>0.41348955100000001</v>
      </c>
      <c r="F55">
        <v>0.94164581000000003</v>
      </c>
      <c r="G55">
        <v>1.929356753</v>
      </c>
      <c r="K55" s="47"/>
      <c r="L55" s="47" t="s">
        <v>46</v>
      </c>
      <c r="M55" s="1" t="s">
        <v>2</v>
      </c>
      <c r="N55" s="9">
        <f>(D55*J$5)/10</f>
        <v>43.729254805234383</v>
      </c>
      <c r="O55" s="9">
        <f t="shared" ref="O55:O57" si="54">(E55*K$5)/10</f>
        <v>43.142203949359065</v>
      </c>
      <c r="P55" s="9">
        <f t="shared" ref="P55:P57" si="55">(F55*L$5)/10</f>
        <v>49.124186433285971</v>
      </c>
      <c r="Q55" s="9">
        <f t="shared" ref="Q55:Q57" si="56">(G55*M$5)/10</f>
        <v>50.325759337627844</v>
      </c>
      <c r="W55" s="25"/>
    </row>
    <row r="56" spans="1:23">
      <c r="A56" s="54"/>
      <c r="B56" s="47"/>
      <c r="C56" s="1" t="s">
        <v>3</v>
      </c>
      <c r="D56">
        <v>0.191194791</v>
      </c>
      <c r="E56">
        <v>0.41646317399999999</v>
      </c>
      <c r="F56">
        <v>0.93077292099999998</v>
      </c>
      <c r="G56">
        <v>1.9498830819999999</v>
      </c>
      <c r="K56" s="47"/>
      <c r="L56" s="47"/>
      <c r="M56" s="1" t="s">
        <v>3</v>
      </c>
      <c r="N56" s="9">
        <f t="shared" ref="N56:N57" si="57">(D56*J$5)/10</f>
        <v>39.897330645615668</v>
      </c>
      <c r="O56" s="9">
        <f t="shared" si="54"/>
        <v>43.452462454378711</v>
      </c>
      <c r="P56" s="9">
        <f t="shared" si="55"/>
        <v>48.556964850996522</v>
      </c>
      <c r="Q56" s="9">
        <f t="shared" si="56"/>
        <v>50.861172548135819</v>
      </c>
      <c r="U56" s="27"/>
      <c r="V56" s="27"/>
      <c r="W56" s="25"/>
    </row>
    <row r="57" spans="1:23">
      <c r="A57" s="54"/>
      <c r="B57" s="47"/>
      <c r="C57" s="2" t="s">
        <v>4</v>
      </c>
      <c r="D57">
        <v>0.205997189</v>
      </c>
      <c r="E57">
        <v>0.41901922699999999</v>
      </c>
      <c r="F57">
        <v>0.99400361599999998</v>
      </c>
      <c r="G57">
        <v>2.3948509699999998</v>
      </c>
      <c r="K57" s="47"/>
      <c r="L57" s="47"/>
      <c r="M57" s="2" t="s">
        <v>4</v>
      </c>
      <c r="N57" s="9">
        <f t="shared" si="57"/>
        <v>42.986202284142678</v>
      </c>
      <c r="O57" s="9">
        <f t="shared" si="54"/>
        <v>43.719153014187732</v>
      </c>
      <c r="P57" s="9">
        <f t="shared" si="55"/>
        <v>51.855611132326281</v>
      </c>
      <c r="Q57" s="9">
        <f t="shared" si="56"/>
        <v>62.467811294257089</v>
      </c>
    </row>
    <row r="58" spans="1:23">
      <c r="A58" s="54"/>
      <c r="B58" s="47"/>
      <c r="C58" s="3" t="s">
        <v>14</v>
      </c>
      <c r="D58">
        <v>0.10365613293243073</v>
      </c>
      <c r="E58">
        <v>0.23089067422641663</v>
      </c>
      <c r="F58">
        <v>0.61567249989992578</v>
      </c>
      <c r="G58">
        <v>1.3076535207930449</v>
      </c>
      <c r="K58" s="47"/>
      <c r="L58" s="47"/>
      <c r="M58" s="3" t="s">
        <v>14</v>
      </c>
      <c r="N58" s="9">
        <f>(D58*R$5)/10</f>
        <v>43.260624281872609</v>
      </c>
      <c r="O58" s="9">
        <f t="shared" ref="O58:O60" si="58">(E58*S$5)/10</f>
        <v>48.180818757768748</v>
      </c>
      <c r="P58" s="9">
        <f t="shared" ref="P58:P60" si="59">(F58*T$5)/10</f>
        <v>64.237339232532008</v>
      </c>
      <c r="Q58" s="9">
        <f t="shared" ref="Q58:Q60" si="60">(G58*U$5)/10</f>
        <v>68.218235204147859</v>
      </c>
    </row>
    <row r="59" spans="1:23">
      <c r="A59" s="54"/>
      <c r="B59" s="47"/>
      <c r="C59" s="3" t="s">
        <v>15</v>
      </c>
      <c r="D59">
        <v>0.13707091435410371</v>
      </c>
      <c r="E59">
        <v>0.15741693664242648</v>
      </c>
      <c r="F59">
        <v>0.69907795411661644</v>
      </c>
      <c r="G59">
        <v>1.2942831992596038</v>
      </c>
      <c r="K59" s="47"/>
      <c r="L59" s="47"/>
      <c r="M59" s="3" t="s">
        <v>15</v>
      </c>
      <c r="N59" s="9">
        <f t="shared" ref="N59:N60" si="61">(D59*R$5)/10</f>
        <v>57.206198592330296</v>
      </c>
      <c r="O59" s="9">
        <f t="shared" si="58"/>
        <v>32.848779705733833</v>
      </c>
      <c r="P59" s="9">
        <f t="shared" si="59"/>
        <v>72.939602947789467</v>
      </c>
      <c r="Q59" s="9">
        <f t="shared" si="60"/>
        <v>67.520726479841272</v>
      </c>
    </row>
    <row r="60" spans="1:23">
      <c r="A60" s="54"/>
      <c r="B60" s="47"/>
      <c r="C60" s="3" t="s">
        <v>16</v>
      </c>
      <c r="D60">
        <v>0.11932310106320963</v>
      </c>
      <c r="E60">
        <v>0.24789523725129994</v>
      </c>
      <c r="F60">
        <v>0.64648845585028325</v>
      </c>
      <c r="G60">
        <v>1.1241087081257248</v>
      </c>
      <c r="K60" s="47"/>
      <c r="L60" s="47"/>
      <c r="M60" s="3" t="s">
        <v>16</v>
      </c>
      <c r="N60" s="9">
        <f t="shared" si="61"/>
        <v>49.799193711078551</v>
      </c>
      <c r="O60" s="9">
        <f t="shared" si="58"/>
        <v>51.729224391309153</v>
      </c>
      <c r="P60" s="9">
        <f t="shared" si="59"/>
        <v>67.452579504721584</v>
      </c>
      <c r="Q60" s="9">
        <f t="shared" si="60"/>
        <v>58.64298992553087</v>
      </c>
      <c r="R60" s="3">
        <f>AVERAGE(N55:Q60)</f>
        <v>52.173101061841827</v>
      </c>
      <c r="S60" s="3">
        <f>_xlfn.STDEV.S(N55:Q60)</f>
        <v>10.455146155082156</v>
      </c>
      <c r="U60" s="26">
        <f>(R60/($G$7/10))*1000</f>
        <v>1.3942387470774202</v>
      </c>
      <c r="V60" s="26">
        <f>(S60/($G$7/10))*1000</f>
        <v>0.27939627085794028</v>
      </c>
    </row>
    <row r="61" spans="1:23">
      <c r="A61" s="54"/>
      <c r="B61" s="47" t="s">
        <v>47</v>
      </c>
      <c r="C61" s="1" t="s">
        <v>2</v>
      </c>
      <c r="D61">
        <v>0.15154025300000001</v>
      </c>
      <c r="E61">
        <v>0.36423162599999998</v>
      </c>
      <c r="F61">
        <v>0.77947197000000001</v>
      </c>
      <c r="G61">
        <v>1.2940335489999999</v>
      </c>
      <c r="K61" s="47"/>
      <c r="L61" s="47" t="s">
        <v>47</v>
      </c>
      <c r="M61" s="1" t="s">
        <v>2</v>
      </c>
      <c r="N61" s="9">
        <f>(D61*J$5)/10</f>
        <v>31.622470196174181</v>
      </c>
      <c r="O61" s="9">
        <f t="shared" ref="O61:O63" si="62">(E61*K$5)/10</f>
        <v>38.002786420348194</v>
      </c>
      <c r="P61" s="9">
        <f t="shared" ref="P61:P63" si="63">(F61*L$5)/10</f>
        <v>40.663831312328242</v>
      </c>
      <c r="Q61" s="9">
        <f t="shared" ref="Q61:Q62" si="64">(G61*M$5)/10</f>
        <v>33.753851308488642</v>
      </c>
    </row>
    <row r="62" spans="1:23">
      <c r="A62" s="54"/>
      <c r="B62" s="47"/>
      <c r="C62" s="1" t="s">
        <v>3</v>
      </c>
      <c r="D62">
        <v>0.15364195999999999</v>
      </c>
      <c r="E62">
        <v>0.34542926800000001</v>
      </c>
      <c r="F62">
        <v>0.76127443800000005</v>
      </c>
      <c r="G62">
        <v>1.75844376</v>
      </c>
      <c r="K62" s="47"/>
      <c r="L62" s="47"/>
      <c r="M62" s="1" t="s">
        <v>3</v>
      </c>
      <c r="N62" s="9">
        <f t="shared" ref="N62:N63" si="65">(D62*J$5)/10</f>
        <v>32.061041240189731</v>
      </c>
      <c r="O62" s="9">
        <f t="shared" si="62"/>
        <v>36.04100730984085</v>
      </c>
      <c r="P62" s="9">
        <f t="shared" si="63"/>
        <v>39.714494581786546</v>
      </c>
      <c r="Q62" s="9">
        <f t="shared" si="64"/>
        <v>45.867627817877917</v>
      </c>
    </row>
    <row r="63" spans="1:23">
      <c r="A63" s="54"/>
      <c r="B63" s="47"/>
      <c r="C63" s="2" t="s">
        <v>4</v>
      </c>
      <c r="D63">
        <v>0.15108006199999999</v>
      </c>
      <c r="E63">
        <v>0.28173746500000002</v>
      </c>
      <c r="F63">
        <v>0.72149775000000005</v>
      </c>
      <c r="G63" s="21"/>
      <c r="K63" s="47"/>
      <c r="L63" s="47"/>
      <c r="M63" s="2" t="s">
        <v>4</v>
      </c>
      <c r="N63" s="9">
        <f t="shared" si="65"/>
        <v>31.526440422606044</v>
      </c>
      <c r="O63" s="9">
        <f t="shared" si="62"/>
        <v>29.395604183490992</v>
      </c>
      <c r="P63" s="9">
        <f t="shared" si="63"/>
        <v>37.639407095324252</v>
      </c>
      <c r="Q63" s="9"/>
    </row>
    <row r="64" spans="1:23">
      <c r="A64" s="54"/>
      <c r="B64" s="47"/>
      <c r="C64" s="3" t="s">
        <v>14</v>
      </c>
      <c r="D64" s="21">
        <v>2.059170907506274E-2</v>
      </c>
      <c r="E64" s="21">
        <v>3.7973849105893728E-2</v>
      </c>
      <c r="F64" s="21">
        <v>9.8098304748114609E-2</v>
      </c>
      <c r="G64" s="21">
        <v>0.17910612596385375</v>
      </c>
      <c r="K64" s="47"/>
      <c r="L64" s="47"/>
      <c r="M64" s="3" t="s">
        <v>14</v>
      </c>
      <c r="N64" s="9">
        <f>(D64*R$5)/10</f>
        <v>8.5938975766981311</v>
      </c>
      <c r="O64" s="9">
        <f t="shared" ref="O64:O66" si="66">(E64*S$5)/10</f>
        <v>7.9241448249735997</v>
      </c>
      <c r="P64" s="9">
        <f t="shared" ref="P64:P66" si="67">(F64*T$5)/10</f>
        <v>10.23526969495183</v>
      </c>
      <c r="Q64" s="9">
        <f t="shared" ref="Q64:Q66" si="68">(G64*U$5)/10</f>
        <v>9.3436859483205819</v>
      </c>
    </row>
    <row r="65" spans="1:25">
      <c r="A65" s="54"/>
      <c r="B65" s="47"/>
      <c r="C65" s="3" t="s">
        <v>15</v>
      </c>
      <c r="D65" s="21">
        <v>2.8260680732469613E-2</v>
      </c>
      <c r="E65" s="21">
        <v>2.7855224899317816E-2</v>
      </c>
      <c r="F65" s="21">
        <v>0.12431662578040323</v>
      </c>
      <c r="G65" s="21">
        <v>0.29257058414501574</v>
      </c>
      <c r="K65" s="47"/>
      <c r="L65" s="47"/>
      <c r="M65" s="3" t="s">
        <v>15</v>
      </c>
      <c r="N65" s="9">
        <f t="shared" ref="N65:N66" si="69">(D65*R$5)/10</f>
        <v>11.794523454914836</v>
      </c>
      <c r="O65" s="9">
        <f t="shared" si="66"/>
        <v>5.8126537454468057</v>
      </c>
      <c r="P65" s="9">
        <f t="shared" si="67"/>
        <v>12.970807147952101</v>
      </c>
      <c r="Q65" s="9">
        <f t="shared" si="68"/>
        <v>15.262948943016202</v>
      </c>
    </row>
    <row r="66" spans="1:25" ht="14.65" thickBot="1">
      <c r="A66" s="54"/>
      <c r="B66" s="47"/>
      <c r="C66" s="3" t="s">
        <v>16</v>
      </c>
      <c r="D66" s="21">
        <v>2.6106145836305147E-2</v>
      </c>
      <c r="E66" s="21">
        <v>4.7735524881996262E-2</v>
      </c>
      <c r="F66" s="21">
        <v>0.11873681228904329</v>
      </c>
      <c r="G66" s="21">
        <v>0.19921867234197085</v>
      </c>
      <c r="K66" s="48"/>
      <c r="L66" s="47"/>
      <c r="M66" s="10" t="s">
        <v>16</v>
      </c>
      <c r="N66" s="9">
        <f t="shared" si="69"/>
        <v>10.895333778353084</v>
      </c>
      <c r="O66" s="9">
        <f t="shared" si="66"/>
        <v>9.9611501432537377</v>
      </c>
      <c r="P66" s="9">
        <f t="shared" si="67"/>
        <v>12.388626894396829</v>
      </c>
      <c r="Q66" s="9">
        <f t="shared" si="68"/>
        <v>10.392925978313105</v>
      </c>
      <c r="R66" s="3">
        <f>AVERAGE(N61:Q63)</f>
        <v>36.026232898950511</v>
      </c>
      <c r="S66" s="3">
        <f>_xlfn.STDEV.S(N61:Q63)</f>
        <v>4.9291573189270839</v>
      </c>
      <c r="T66" s="20">
        <f>MEDIAN(N49:Q63)</f>
        <v>51.855611132326281</v>
      </c>
      <c r="U66" s="26">
        <f>(R66/($G$7/10))*1000</f>
        <v>0.96274073797941295</v>
      </c>
      <c r="V66" s="26">
        <f>(S66/($G$7/10))*1000</f>
        <v>0.13172347406266635</v>
      </c>
      <c r="W66" s="26">
        <f>(T66/($G$7/10))*1000</f>
        <v>1.3857543604389344</v>
      </c>
      <c r="X66" s="29">
        <f>(W66*10^-18)*(6.02214*10^23)</f>
        <v>834520.67641737242</v>
      </c>
      <c r="Y66" s="30">
        <f>T66*K12/10000000</f>
        <v>0.19999324668921015</v>
      </c>
    </row>
    <row r="67" spans="1:25">
      <c r="A67" s="54" t="s">
        <v>11</v>
      </c>
      <c r="B67" s="47" t="s">
        <v>45</v>
      </c>
      <c r="C67" s="1" t="s">
        <v>2</v>
      </c>
      <c r="D67">
        <v>0.26120774200000002</v>
      </c>
      <c r="E67">
        <v>0.72795605399999996</v>
      </c>
      <c r="F67">
        <v>1.6766180369999999</v>
      </c>
      <c r="K67" s="46" t="s">
        <v>11</v>
      </c>
      <c r="L67" s="47" t="s">
        <v>45</v>
      </c>
      <c r="M67" s="12" t="s">
        <v>2</v>
      </c>
      <c r="N67" s="9">
        <f>(D67*J$5)/10</f>
        <v>54.507194444270553</v>
      </c>
      <c r="O67" s="9">
        <f t="shared" ref="O67:O69" si="70">(E67*K$5)/10</f>
        <v>75.952653390843821</v>
      </c>
      <c r="P67" s="9">
        <f t="shared" ref="P67:P69" si="71">(F67*L$5)/10</f>
        <v>87.466535880404905</v>
      </c>
      <c r="Q67" s="9"/>
    </row>
    <row r="68" spans="1:25">
      <c r="A68" s="54"/>
      <c r="B68" s="47"/>
      <c r="C68" s="1" t="s">
        <v>3</v>
      </c>
      <c r="D68">
        <v>0.25292519200000002</v>
      </c>
      <c r="E68">
        <v>0.73694033699999995</v>
      </c>
      <c r="F68">
        <v>1.6038214989999999</v>
      </c>
      <c r="G68">
        <v>3.4977876719999998</v>
      </c>
      <c r="K68" s="47"/>
      <c r="L68" s="47"/>
      <c r="M68" s="1" t="s">
        <v>3</v>
      </c>
      <c r="N68" s="9">
        <f t="shared" ref="N68:N69" si="72">(D68*J$5)/10</f>
        <v>52.778843822318507</v>
      </c>
      <c r="O68" s="9">
        <f t="shared" si="70"/>
        <v>76.890045323934672</v>
      </c>
      <c r="P68" s="9">
        <f t="shared" si="71"/>
        <v>83.668854558582026</v>
      </c>
      <c r="Q68" s="9">
        <f t="shared" ref="Q68:Q69" si="73">(G68*M$5)/10</f>
        <v>91.23705106454905</v>
      </c>
    </row>
    <row r="69" spans="1:25">
      <c r="A69" s="54"/>
      <c r="B69" s="47"/>
      <c r="C69" s="2" t="s">
        <v>4</v>
      </c>
      <c r="D69">
        <v>0.19703859500000001</v>
      </c>
      <c r="E69">
        <v>0.65812056299999999</v>
      </c>
      <c r="F69">
        <v>1.3505421150000001</v>
      </c>
      <c r="G69">
        <v>3.5703571620000001</v>
      </c>
      <c r="K69" s="47"/>
      <c r="L69" s="47"/>
      <c r="M69" s="2" t="s">
        <v>4</v>
      </c>
      <c r="N69" s="9">
        <f t="shared" si="72"/>
        <v>41.116779037471545</v>
      </c>
      <c r="O69" s="9">
        <f t="shared" si="70"/>
        <v>68.666237111788604</v>
      </c>
      <c r="P69" s="9">
        <f t="shared" si="71"/>
        <v>70.455665961349467</v>
      </c>
      <c r="Q69" s="9">
        <f t="shared" si="73"/>
        <v>93.129969356262421</v>
      </c>
    </row>
    <row r="70" spans="1:25">
      <c r="A70" s="54"/>
      <c r="B70" s="47"/>
      <c r="C70" s="3" t="s">
        <v>14</v>
      </c>
      <c r="F70">
        <v>0.981761499543089</v>
      </c>
      <c r="G70">
        <v>1.8695365018008789</v>
      </c>
      <c r="K70" s="47"/>
      <c r="L70" s="47"/>
      <c r="M70" s="3" t="s">
        <v>14</v>
      </c>
      <c r="N70" s="9"/>
      <c r="O70" s="9"/>
      <c r="P70" s="9">
        <f t="shared" ref="P70" si="74">(F70*T$5)/10</f>
        <v>102.43391819813249</v>
      </c>
      <c r="Q70" s="9">
        <f t="shared" ref="Q70:Q71" si="75">(G70*U$5)/10</f>
        <v>97.530789903158649</v>
      </c>
      <c r="R70" s="3"/>
      <c r="S70" s="3"/>
    </row>
    <row r="71" spans="1:25">
      <c r="A71" s="54"/>
      <c r="B71" s="47"/>
      <c r="C71" s="3" t="s">
        <v>15</v>
      </c>
      <c r="E71">
        <v>0.33782378441849908</v>
      </c>
      <c r="G71">
        <v>1.9415884117118352</v>
      </c>
      <c r="K71" s="47"/>
      <c r="L71" s="47"/>
      <c r="M71" s="3" t="s">
        <v>15</v>
      </c>
      <c r="N71" s="9"/>
      <c r="O71" s="9">
        <f t="shared" ref="O71" si="76">(E71*S$5)/10</f>
        <v>70.494949974332954</v>
      </c>
      <c r="P71" s="9"/>
      <c r="Q71" s="9">
        <f t="shared" si="75"/>
        <v>101.28962514434147</v>
      </c>
    </row>
    <row r="72" spans="1:25">
      <c r="A72" s="54"/>
      <c r="B72" s="47"/>
      <c r="C72" s="3" t="s">
        <v>16</v>
      </c>
      <c r="K72" s="47"/>
      <c r="L72" s="47"/>
      <c r="M72" s="3" t="s">
        <v>16</v>
      </c>
      <c r="N72" s="9"/>
      <c r="O72" s="9"/>
      <c r="P72" s="9"/>
      <c r="Q72" s="9"/>
      <c r="R72" s="3">
        <f>AVERAGE(N67:Q72)</f>
        <v>77.841274211449416</v>
      </c>
      <c r="S72" s="3">
        <f>_xlfn.STDEV.S(N67:Q72)</f>
        <v>18.517481471581483</v>
      </c>
      <c r="U72" s="26">
        <f>(R72/($G$8/10))*1000</f>
        <v>2.3916705677604999</v>
      </c>
      <c r="V72" s="26">
        <f>(S72/($G$8/10))*1000</f>
        <v>0.56894900389641478</v>
      </c>
    </row>
    <row r="73" spans="1:25">
      <c r="A73" s="54"/>
      <c r="B73" s="47" t="s">
        <v>46</v>
      </c>
      <c r="C73" s="1" t="s">
        <v>2</v>
      </c>
      <c r="D73">
        <v>0.20259382200000001</v>
      </c>
      <c r="E73">
        <v>0.49420573200000001</v>
      </c>
      <c r="F73">
        <v>0.97904132300000002</v>
      </c>
      <c r="K73" s="47"/>
      <c r="L73" s="47" t="s">
        <v>46</v>
      </c>
      <c r="M73" s="1" t="s">
        <v>2</v>
      </c>
      <c r="N73" s="9">
        <f>(D73*J$5)/10</f>
        <v>42.276008989664398</v>
      </c>
      <c r="O73" s="9">
        <f t="shared" ref="O73:O75" si="77">(E73*K$5)/10</f>
        <v>51.563877324886235</v>
      </c>
      <c r="P73" s="9">
        <f t="shared" ref="P73:P75" si="78">(F73*L$5)/10</f>
        <v>51.075051751085631</v>
      </c>
      <c r="Q73" s="9"/>
      <c r="W73" s="25"/>
    </row>
    <row r="74" spans="1:25">
      <c r="A74" s="54"/>
      <c r="B74" s="47"/>
      <c r="C74" s="1" t="s">
        <v>3</v>
      </c>
      <c r="D74">
        <v>0.221495726</v>
      </c>
      <c r="E74">
        <v>0.51580082599999999</v>
      </c>
      <c r="F74">
        <v>1.113708111</v>
      </c>
      <c r="G74">
        <v>2.0407046580000001</v>
      </c>
      <c r="K74" s="47"/>
      <c r="L74" s="47"/>
      <c r="M74" s="1" t="s">
        <v>3</v>
      </c>
      <c r="N74" s="9">
        <f t="shared" ref="N74:N75" si="79">(D74*J$5)/10</f>
        <v>46.220339846040524</v>
      </c>
      <c r="O74" s="9">
        <f t="shared" si="77"/>
        <v>53.817041757700586</v>
      </c>
      <c r="P74" s="9">
        <f t="shared" si="78"/>
        <v>58.100407070283403</v>
      </c>
      <c r="Q74" s="9">
        <f t="shared" ref="Q74:Q75" si="80">(G74*M$5)/10</f>
        <v>53.230182203469418</v>
      </c>
      <c r="U74" s="27"/>
      <c r="V74" s="27"/>
      <c r="W74" s="25"/>
    </row>
    <row r="75" spans="1:25">
      <c r="A75" s="54"/>
      <c r="B75" s="47"/>
      <c r="C75" s="2" t="s">
        <v>4</v>
      </c>
      <c r="D75">
        <v>0.19052159900000001</v>
      </c>
      <c r="E75">
        <v>0.449810918</v>
      </c>
      <c r="F75">
        <v>0.98598869700000003</v>
      </c>
      <c r="G75">
        <v>2.1536187760000001</v>
      </c>
      <c r="K75" s="47"/>
      <c r="L75" s="47"/>
      <c r="M75" s="2" t="s">
        <v>4</v>
      </c>
      <c r="N75" s="9">
        <f t="shared" si="79"/>
        <v>39.756853158381283</v>
      </c>
      <c r="O75" s="9">
        <f t="shared" si="77"/>
        <v>46.931861557499005</v>
      </c>
      <c r="P75" s="9">
        <f t="shared" si="78"/>
        <v>51.43748536675453</v>
      </c>
      <c r="Q75" s="9">
        <f t="shared" si="80"/>
        <v>56.175458508358439</v>
      </c>
    </row>
    <row r="76" spans="1:25">
      <c r="A76" s="54"/>
      <c r="B76" s="47"/>
      <c r="C76" s="3" t="s">
        <v>14</v>
      </c>
      <c r="D76">
        <v>0.132751002133184</v>
      </c>
      <c r="E76">
        <v>0.27924859867954444</v>
      </c>
      <c r="F76">
        <v>0.72575686936892359</v>
      </c>
      <c r="K76" s="47"/>
      <c r="L76" s="47"/>
      <c r="M76" s="3" t="s">
        <v>14</v>
      </c>
      <c r="N76" s="9">
        <f>(D76*R$5)/10</f>
        <v>55.40329417912303</v>
      </c>
      <c r="O76" s="9">
        <f t="shared" ref="O76:O78" si="81">(E76*S$5)/10</f>
        <v>58.2718473425493</v>
      </c>
      <c r="P76" s="9">
        <f t="shared" ref="P76:P78" si="82">(F76*T$5)/10</f>
        <v>75.723197358286924</v>
      </c>
      <c r="Q76" s="9"/>
    </row>
    <row r="77" spans="1:25">
      <c r="A77" s="54"/>
      <c r="B77" s="47"/>
      <c r="C77" s="3" t="s">
        <v>15</v>
      </c>
      <c r="D77">
        <v>0.13354660640517022</v>
      </c>
      <c r="E77">
        <v>0.28821981274012964</v>
      </c>
      <c r="F77">
        <v>0.73291713372055245</v>
      </c>
      <c r="G77">
        <v>1.5048009386655656</v>
      </c>
      <c r="K77" s="47"/>
      <c r="L77" s="47"/>
      <c r="M77" s="3" t="s">
        <v>15</v>
      </c>
      <c r="N77" s="9">
        <f t="shared" ref="N77:N78" si="83">(D77*R$5)/10</f>
        <v>55.735337604955681</v>
      </c>
      <c r="O77" s="9">
        <f t="shared" si="81"/>
        <v>60.143904064365344</v>
      </c>
      <c r="P77" s="9">
        <f t="shared" si="82"/>
        <v>76.470276901753536</v>
      </c>
      <c r="Q77" s="9">
        <f t="shared" ref="Q77" si="84">(G77*U$5)/10</f>
        <v>78.50310708225949</v>
      </c>
    </row>
    <row r="78" spans="1:25">
      <c r="A78" s="54"/>
      <c r="B78" s="47"/>
      <c r="C78" s="3" t="s">
        <v>16</v>
      </c>
      <c r="D78">
        <v>0.11535599497591574</v>
      </c>
      <c r="E78">
        <v>0.27044686684724273</v>
      </c>
      <c r="F78">
        <v>0.65763636420468119</v>
      </c>
      <c r="K78" s="47"/>
      <c r="L78" s="47"/>
      <c r="M78" s="3" t="s">
        <v>16</v>
      </c>
      <c r="N78" s="9">
        <f t="shared" si="83"/>
        <v>48.143532043277162</v>
      </c>
      <c r="O78" s="9">
        <f t="shared" si="81"/>
        <v>56.435157109877728</v>
      </c>
      <c r="P78" s="9">
        <f t="shared" si="82"/>
        <v>68.615717326877103</v>
      </c>
      <c r="Q78" s="9"/>
      <c r="R78" s="3">
        <f>AVERAGE(N73:Q78)</f>
        <v>56.382378026068992</v>
      </c>
      <c r="S78" s="3">
        <f>_xlfn.STDEV.S(N73:Q78)</f>
        <v>10.646305426217422</v>
      </c>
      <c r="U78" s="26">
        <f>(R78/($G$8/10))*1000</f>
        <v>1.7323466943641219</v>
      </c>
      <c r="V78" s="26">
        <f>(S78/($G$8/10))*1000</f>
        <v>0.32710738102907272</v>
      </c>
    </row>
    <row r="79" spans="1:25">
      <c r="A79" s="54"/>
      <c r="B79" s="47" t="s">
        <v>47</v>
      </c>
      <c r="C79" s="1" t="s">
        <v>2</v>
      </c>
      <c r="D79">
        <v>0.14100141099999999</v>
      </c>
      <c r="E79">
        <v>0.339716876</v>
      </c>
      <c r="F79">
        <v>0.64697964200000002</v>
      </c>
      <c r="K79" s="47"/>
      <c r="L79" s="47" t="s">
        <v>47</v>
      </c>
      <c r="M79" s="1" t="s">
        <v>2</v>
      </c>
      <c r="N79" s="9">
        <f>(D79*J$5)/10</f>
        <v>29.423290701289812</v>
      </c>
      <c r="O79" s="9">
        <f t="shared" ref="O79:O81" si="85">(E79*K$5)/10</f>
        <v>35.444994230171304</v>
      </c>
      <c r="P79" s="9">
        <f t="shared" ref="P79:P81" si="86">(F79*L$5)/10</f>
        <v>33.751914164146939</v>
      </c>
      <c r="Q79" s="9"/>
    </row>
    <row r="80" spans="1:25">
      <c r="A80" s="54"/>
      <c r="B80" s="47"/>
      <c r="C80" s="1" t="s">
        <v>3</v>
      </c>
      <c r="D80">
        <v>0.132903254</v>
      </c>
      <c r="E80">
        <v>0.36921180999999997</v>
      </c>
      <c r="F80">
        <v>0.85527963699999998</v>
      </c>
      <c r="G80">
        <v>1.6569105</v>
      </c>
      <c r="K80" s="47"/>
      <c r="L80" s="47"/>
      <c r="M80" s="1" t="s">
        <v>3</v>
      </c>
      <c r="N80" s="9">
        <f t="shared" ref="N80:N81" si="87">(D80*J$5)/10</f>
        <v>27.733418054868672</v>
      </c>
      <c r="O80" s="9">
        <f t="shared" si="85"/>
        <v>38.522403211906088</v>
      </c>
      <c r="P80" s="9">
        <f t="shared" si="86"/>
        <v>44.618598515912417</v>
      </c>
      <c r="Q80" s="9">
        <f t="shared" ref="Q80:Q81" si="88">(G80*M$5)/10</f>
        <v>43.219212277527717</v>
      </c>
    </row>
    <row r="81" spans="1:25">
      <c r="A81" s="54"/>
      <c r="B81" s="47"/>
      <c r="C81" s="2" t="s">
        <v>4</v>
      </c>
      <c r="D81">
        <v>0.13255629699999999</v>
      </c>
      <c r="E81">
        <v>0.36723094899999997</v>
      </c>
      <c r="F81">
        <v>0.63680714199999999</v>
      </c>
      <c r="G81">
        <v>1.3874735929999999</v>
      </c>
      <c r="K81" s="47"/>
      <c r="L81" s="47"/>
      <c r="M81" s="2" t="s">
        <v>4</v>
      </c>
      <c r="N81" s="9">
        <f t="shared" si="87"/>
        <v>27.661017242710507</v>
      </c>
      <c r="O81" s="9">
        <f t="shared" si="85"/>
        <v>38.315726382828657</v>
      </c>
      <c r="P81" s="9">
        <f t="shared" si="86"/>
        <v>33.221230778540829</v>
      </c>
      <c r="Q81" s="9">
        <f t="shared" si="88"/>
        <v>36.191161650150143</v>
      </c>
    </row>
    <row r="82" spans="1:25">
      <c r="A82" s="54"/>
      <c r="B82" s="47"/>
      <c r="C82" s="3" t="s">
        <v>14</v>
      </c>
      <c r="D82" s="21">
        <v>3.9358889384820218E-2</v>
      </c>
      <c r="E82" s="21">
        <v>5.7995875822641756E-2</v>
      </c>
      <c r="F82" s="21">
        <v>0.1303245848693024</v>
      </c>
      <c r="G82" s="21">
        <v>0.29826545198009019</v>
      </c>
      <c r="K82" s="47"/>
      <c r="L82" s="47"/>
      <c r="M82" s="3" t="s">
        <v>14</v>
      </c>
      <c r="N82" s="9">
        <f>(D82*R$5)/10</f>
        <v>16.426332698890157</v>
      </c>
      <c r="O82" s="9">
        <f t="shared" ref="O82:O84" si="89">(E82*S$5)/10</f>
        <v>12.102215869353916</v>
      </c>
      <c r="P82" s="9">
        <f t="shared" ref="P82:P84" si="90">(F82*T$5)/10</f>
        <v>13.597658771423218</v>
      </c>
      <c r="Q82" s="9">
        <f t="shared" ref="Q82:Q83" si="91">(G82*U$5)/10</f>
        <v>15.560041274625599</v>
      </c>
    </row>
    <row r="83" spans="1:25">
      <c r="A83" s="54"/>
      <c r="B83" s="47"/>
      <c r="C83" s="3" t="s">
        <v>15</v>
      </c>
      <c r="D83" s="21">
        <v>4.0139741212067315E-2</v>
      </c>
      <c r="E83" s="21">
        <v>6.0003015307353434E-2</v>
      </c>
      <c r="F83" s="21">
        <v>0.36608267723519294</v>
      </c>
      <c r="G83" s="21">
        <v>0.34354921927721133</v>
      </c>
      <c r="K83" s="47"/>
      <c r="L83" s="47"/>
      <c r="M83" s="3" t="s">
        <v>15</v>
      </c>
      <c r="N83" s="9">
        <f t="shared" ref="N83:N84" si="92">(D83*R$5)/10</f>
        <v>16.752219229312534</v>
      </c>
      <c r="O83" s="9">
        <f t="shared" si="89"/>
        <v>12.521053156994315</v>
      </c>
      <c r="P83" s="9">
        <f t="shared" si="90"/>
        <v>38.195919305366147</v>
      </c>
      <c r="Q83" s="9">
        <f t="shared" si="91"/>
        <v>17.922424458920041</v>
      </c>
    </row>
    <row r="84" spans="1:25" ht="14.65" thickBot="1">
      <c r="A84" s="54"/>
      <c r="B84" s="47"/>
      <c r="C84" s="3" t="s">
        <v>16</v>
      </c>
      <c r="D84" s="21">
        <v>3.1414247931873016E-2</v>
      </c>
      <c r="E84" s="21">
        <v>6.8622135139473767E-2</v>
      </c>
      <c r="F84" s="21">
        <v>0.13091677426207415</v>
      </c>
      <c r="G84" s="21"/>
      <c r="K84" s="48"/>
      <c r="L84" s="47"/>
      <c r="M84" s="10" t="s">
        <v>16</v>
      </c>
      <c r="N84" s="9">
        <f t="shared" si="92"/>
        <v>13.11065673040523</v>
      </c>
      <c r="O84" s="9">
        <f t="shared" si="89"/>
        <v>14.319637062014447</v>
      </c>
      <c r="P84" s="9">
        <f t="shared" si="90"/>
        <v>13.659445956849837</v>
      </c>
      <c r="Q84" s="9"/>
      <c r="R84" s="3">
        <f>AVERAGE(N79:Q81)</f>
        <v>35.282087928186641</v>
      </c>
      <c r="S84" s="3">
        <f>_xlfn.STDEV.S(N79:Q81)</f>
        <v>5.7157776018041089</v>
      </c>
      <c r="T84" s="20">
        <f>MEDIAN(N67:Q81)</f>
        <v>54.507194444270553</v>
      </c>
      <c r="U84" s="26">
        <f>(R84/($G$8/10))*1000</f>
        <v>1.0840409811093559</v>
      </c>
      <c r="V84" s="26">
        <f>(S84/($G$8/10))*1000</f>
        <v>0.17561707719436162</v>
      </c>
      <c r="W84" s="26">
        <f>(T84/($G$8/10))*1000</f>
        <v>1.6747317410226288</v>
      </c>
      <c r="X84" s="29">
        <f>(W84*10^-18)*(6.02214*10^23)</f>
        <v>1008546.9006882014</v>
      </c>
      <c r="Y84" s="30">
        <f>T84*K12/10000000</f>
        <v>0.21021969555063491</v>
      </c>
    </row>
    <row r="85" spans="1:25">
      <c r="A85" s="54" t="s">
        <v>12</v>
      </c>
      <c r="B85" s="47" t="s">
        <v>45</v>
      </c>
      <c r="C85" s="1" t="s">
        <v>2</v>
      </c>
      <c r="D85">
        <v>0.28517964699999998</v>
      </c>
      <c r="E85">
        <v>0.65148793500000002</v>
      </c>
      <c r="F85">
        <v>1.90537841</v>
      </c>
      <c r="G85">
        <v>3.4111604550000001</v>
      </c>
      <c r="K85" s="46" t="s">
        <v>12</v>
      </c>
      <c r="L85" s="47" t="s">
        <v>45</v>
      </c>
      <c r="M85" s="12" t="s">
        <v>2</v>
      </c>
      <c r="N85" s="9">
        <f>(D85*J$5)/10</f>
        <v>59.509501332381788</v>
      </c>
      <c r="O85" s="9">
        <f t="shared" ref="O85:O87" si="93">(E85*K$5)/10</f>
        <v>67.974209491733404</v>
      </c>
      <c r="P85" s="9">
        <f t="shared" ref="P85:P87" si="94">(F85*L$5)/10</f>
        <v>99.400606092855654</v>
      </c>
      <c r="Q85" s="9">
        <f t="shared" ref="Q85:Q87" si="95">(G85*M$5)/10</f>
        <v>88.977447977638548</v>
      </c>
    </row>
    <row r="86" spans="1:25">
      <c r="A86" s="54"/>
      <c r="B86" s="47"/>
      <c r="C86" s="1" t="s">
        <v>3</v>
      </c>
      <c r="D86">
        <v>0.27656375500000002</v>
      </c>
      <c r="E86">
        <v>0.66247636099999996</v>
      </c>
      <c r="F86">
        <v>1.7091232759999999</v>
      </c>
      <c r="G86">
        <v>3.3556434880000001</v>
      </c>
      <c r="K86" s="47"/>
      <c r="L86" s="47"/>
      <c r="M86" s="1" t="s">
        <v>3</v>
      </c>
      <c r="N86" s="9">
        <f t="shared" ref="N86:N87" si="96">(D86*J$5)/10</f>
        <v>57.711590991137641</v>
      </c>
      <c r="O86" s="9">
        <f t="shared" si="93"/>
        <v>69.120707424820083</v>
      </c>
      <c r="P86" s="9">
        <f t="shared" si="94"/>
        <v>89.162283266244728</v>
      </c>
      <c r="Q86" s="9">
        <f t="shared" si="95"/>
        <v>87.529331388494171</v>
      </c>
    </row>
    <row r="87" spans="1:25">
      <c r="A87" s="54"/>
      <c r="B87" s="47"/>
      <c r="C87" s="2" t="s">
        <v>4</v>
      </c>
      <c r="D87">
        <v>0.24595528699999999</v>
      </c>
      <c r="E87">
        <v>0.47291968699999998</v>
      </c>
      <c r="F87">
        <v>1.4376471369999999</v>
      </c>
      <c r="G87">
        <v>2.407803731</v>
      </c>
      <c r="K87" s="47"/>
      <c r="L87" s="47"/>
      <c r="M87" s="2" t="s">
        <v>4</v>
      </c>
      <c r="N87" s="9">
        <f t="shared" si="96"/>
        <v>51.324407731779139</v>
      </c>
      <c r="O87" s="9">
        <f t="shared" si="93"/>
        <v>49.342958096227804</v>
      </c>
      <c r="P87" s="9">
        <f t="shared" si="94"/>
        <v>74.999798473342977</v>
      </c>
      <c r="Q87" s="9">
        <f t="shared" si="95"/>
        <v>62.805673917035506</v>
      </c>
    </row>
    <row r="88" spans="1:25">
      <c r="A88" s="54"/>
      <c r="B88" s="47"/>
      <c r="C88" s="3" t="s">
        <v>14</v>
      </c>
      <c r="D88">
        <v>0.17837640951409628</v>
      </c>
      <c r="K88" s="47"/>
      <c r="L88" s="47"/>
      <c r="M88" s="3" t="s">
        <v>14</v>
      </c>
      <c r="N88" s="9">
        <f>(D88*R$5)/10</f>
        <v>74.444942276294995</v>
      </c>
      <c r="O88" s="9"/>
      <c r="P88" s="9"/>
      <c r="Q88" s="9"/>
      <c r="R88" s="3"/>
      <c r="S88" s="3"/>
    </row>
    <row r="89" spans="1:25">
      <c r="A89" s="54"/>
      <c r="B89" s="47"/>
      <c r="C89" s="3" t="s">
        <v>15</v>
      </c>
      <c r="D89">
        <v>0.22067887500338945</v>
      </c>
      <c r="E89">
        <v>0.3998957285416142</v>
      </c>
      <c r="F89">
        <v>0.94408582678039898</v>
      </c>
      <c r="K89" s="47"/>
      <c r="L89" s="47"/>
      <c r="M89" s="3" t="s">
        <v>15</v>
      </c>
      <c r="N89" s="9">
        <f t="shared" ref="N89" si="97">(D89*R$5)/10</f>
        <v>92.099768999592868</v>
      </c>
      <c r="O89" s="9">
        <f t="shared" ref="O89" si="98">(E89*S$5)/10</f>
        <v>83.447734229297851</v>
      </c>
      <c r="P89" s="9">
        <f t="shared" ref="P89:P90" si="99">(F89*T$5)/10</f>
        <v>98.50295657086447</v>
      </c>
      <c r="Q89" s="9"/>
    </row>
    <row r="90" spans="1:25">
      <c r="A90" s="54"/>
      <c r="B90" s="47"/>
      <c r="C90" s="3" t="s">
        <v>16</v>
      </c>
      <c r="F90">
        <v>0.84857997483421388</v>
      </c>
      <c r="G90">
        <v>1.465966255903961</v>
      </c>
      <c r="K90" s="47"/>
      <c r="L90" s="47"/>
      <c r="M90" s="3" t="s">
        <v>16</v>
      </c>
      <c r="N90" s="9"/>
      <c r="O90" s="9"/>
      <c r="P90" s="9">
        <f t="shared" si="99"/>
        <v>88.538175276984546</v>
      </c>
      <c r="Q90" s="9">
        <f t="shared" ref="Q90" si="100">(G90*U$5)/10</f>
        <v>76.47716253304668</v>
      </c>
      <c r="R90" s="3">
        <f>AVERAGE(N85:Q90)</f>
        <v>76.187180892765156</v>
      </c>
      <c r="S90" s="3">
        <f>_xlfn.STDEV.S(N85:Q90)</f>
        <v>15.74645234412961</v>
      </c>
      <c r="U90" s="26">
        <f>(R90/($G$9/10))*1000</f>
        <v>2.138720179666505</v>
      </c>
      <c r="V90" s="26">
        <f>(S90/($G$9/10))*1000</f>
        <v>0.44203309522566914</v>
      </c>
    </row>
    <row r="91" spans="1:25">
      <c r="A91" s="54"/>
      <c r="B91" s="47" t="s">
        <v>46</v>
      </c>
      <c r="C91" s="1" t="s">
        <v>2</v>
      </c>
      <c r="D91">
        <v>0.210576022</v>
      </c>
      <c r="E91">
        <v>0.4706806</v>
      </c>
      <c r="F91">
        <v>1.2294115450000001</v>
      </c>
      <c r="G91">
        <v>2.3917936719999999</v>
      </c>
      <c r="K91" s="47"/>
      <c r="L91" s="47" t="s">
        <v>46</v>
      </c>
      <c r="M91" s="1" t="s">
        <v>2</v>
      </c>
      <c r="N91" s="9">
        <f>(D91*J$5)/10</f>
        <v>43.941684456102351</v>
      </c>
      <c r="O91" s="9">
        <f t="shared" ref="O91:O93" si="101">(E91*K$5)/10</f>
        <v>49.109338775544281</v>
      </c>
      <c r="P91" s="9">
        <f t="shared" ref="P91:P93" si="102">(F91*L$5)/10</f>
        <v>64.136473925173789</v>
      </c>
      <c r="Q91" s="9">
        <f t="shared" ref="Q91:Q93" si="103">(G91*M$5)/10</f>
        <v>62.388064071182797</v>
      </c>
      <c r="W91" s="25"/>
    </row>
    <row r="92" spans="1:25">
      <c r="A92" s="54"/>
      <c r="B92" s="47"/>
      <c r="C92" s="1" t="s">
        <v>3</v>
      </c>
      <c r="D92">
        <v>0.20641352499999999</v>
      </c>
      <c r="E92">
        <v>0.52418797900000003</v>
      </c>
      <c r="F92">
        <v>1.294374468</v>
      </c>
      <c r="G92">
        <v>2.284345466</v>
      </c>
      <c r="K92" s="47"/>
      <c r="L92" s="47"/>
      <c r="M92" s="1" t="s">
        <v>3</v>
      </c>
      <c r="N92" s="9">
        <f t="shared" ref="N92:N93" si="104">(D92*J$5)/10</f>
        <v>43.073080671178197</v>
      </c>
      <c r="O92" s="9">
        <f t="shared" si="101"/>
        <v>54.692131017889608</v>
      </c>
      <c r="P92" s="9">
        <f t="shared" si="102"/>
        <v>67.525487827017827</v>
      </c>
      <c r="Q92" s="9">
        <f t="shared" si="103"/>
        <v>59.58536179851717</v>
      </c>
      <c r="U92" s="27"/>
      <c r="V92" s="27"/>
      <c r="W92" s="25"/>
    </row>
    <row r="93" spans="1:25">
      <c r="A93" s="54"/>
      <c r="B93" s="47"/>
      <c r="C93" s="2" t="s">
        <v>4</v>
      </c>
      <c r="D93">
        <v>0.192407198</v>
      </c>
      <c r="E93">
        <v>0.39815382500000002</v>
      </c>
      <c r="F93">
        <v>0.99285031000000001</v>
      </c>
      <c r="G93">
        <v>1.9484047799999999</v>
      </c>
      <c r="K93" s="47"/>
      <c r="L93" s="47"/>
      <c r="M93" s="2" t="s">
        <v>4</v>
      </c>
      <c r="N93" s="9">
        <f t="shared" si="104"/>
        <v>40.150328139444142</v>
      </c>
      <c r="O93" s="9">
        <f t="shared" si="101"/>
        <v>41.542122357929713</v>
      </c>
      <c r="P93" s="9">
        <f t="shared" si="102"/>
        <v>51.795444965433205</v>
      </c>
      <c r="Q93" s="9">
        <f t="shared" si="103"/>
        <v>50.822612198649054</v>
      </c>
    </row>
    <row r="94" spans="1:25">
      <c r="A94" s="54"/>
      <c r="B94" s="47"/>
      <c r="C94" s="3" t="s">
        <v>14</v>
      </c>
      <c r="D94">
        <v>0.12480648906082673</v>
      </c>
      <c r="E94">
        <v>0.28297086149519984</v>
      </c>
      <c r="F94">
        <v>0.69759746048126803</v>
      </c>
      <c r="G94">
        <v>1.2585512344119811</v>
      </c>
      <c r="K94" s="47"/>
      <c r="L94" s="47"/>
      <c r="M94" s="3" t="s">
        <v>14</v>
      </c>
      <c r="N94" s="9">
        <f>(D94*R$5)/10</f>
        <v>52.087671789951834</v>
      </c>
      <c r="O94" s="9">
        <f t="shared" ref="O94:O96" si="105">(E94*S$5)/10</f>
        <v>59.048585817114144</v>
      </c>
      <c r="P94" s="9">
        <f t="shared" ref="P94:P96" si="106">(F94*T$5)/10</f>
        <v>72.785132881478347</v>
      </c>
      <c r="Q94" s="9">
        <f t="shared" ref="Q94:Q96" si="107">(G94*U$5)/10</f>
        <v>65.656645862520605</v>
      </c>
    </row>
    <row r="95" spans="1:25">
      <c r="A95" s="54"/>
      <c r="B95" s="47"/>
      <c r="C95" s="3" t="s">
        <v>15</v>
      </c>
      <c r="D95">
        <v>0.13408401696637698</v>
      </c>
      <c r="E95">
        <v>0.26789026661637588</v>
      </c>
      <c r="F95">
        <v>0.67469265347165497</v>
      </c>
      <c r="G95">
        <v>1.2636037986704971</v>
      </c>
      <c r="K95" s="47"/>
      <c r="L95" s="47"/>
      <c r="M95" s="3" t="s">
        <v>15</v>
      </c>
      <c r="N95" s="9">
        <f t="shared" ref="N95:N96" si="108">(D95*R$5)/10</f>
        <v>55.959624540188258</v>
      </c>
      <c r="O95" s="9">
        <f t="shared" si="105"/>
        <v>55.901661797552244</v>
      </c>
      <c r="P95" s="9">
        <f t="shared" si="106"/>
        <v>70.39531709764627</v>
      </c>
      <c r="Q95" s="9">
        <f t="shared" si="107"/>
        <v>65.920230222972947</v>
      </c>
    </row>
    <row r="96" spans="1:25">
      <c r="A96" s="54"/>
      <c r="B96" s="47"/>
      <c r="C96" s="3" t="s">
        <v>16</v>
      </c>
      <c r="D96">
        <v>0.12341661017104925</v>
      </c>
      <c r="E96">
        <v>0.24965158377469515</v>
      </c>
      <c r="F96">
        <v>0.66621443472336794</v>
      </c>
      <c r="G96">
        <v>1.2723310181760001</v>
      </c>
      <c r="K96" s="47"/>
      <c r="L96" s="47"/>
      <c r="M96" s="3" t="s">
        <v>16</v>
      </c>
      <c r="N96" s="9">
        <f t="shared" si="108"/>
        <v>51.50760935903746</v>
      </c>
      <c r="O96" s="9">
        <f t="shared" si="105"/>
        <v>52.095727775662212</v>
      </c>
      <c r="P96" s="9">
        <f t="shared" si="106"/>
        <v>69.510726322664681</v>
      </c>
      <c r="Q96" s="9">
        <f t="shared" si="107"/>
        <v>66.375515589805886</v>
      </c>
      <c r="R96" s="3">
        <f>AVERAGE(N91:Q96)</f>
        <v>56.916940802527371</v>
      </c>
      <c r="S96" s="3">
        <f>_xlfn.STDEV.S(N91:Q96)</f>
        <v>9.6228972880190682</v>
      </c>
      <c r="U96" s="26">
        <f>(R96/($G$9/10))*1000</f>
        <v>1.5977676091019242</v>
      </c>
      <c r="V96" s="26">
        <f>(S96/($G$9/10))*1000</f>
        <v>0.2701331690657009</v>
      </c>
    </row>
    <row r="97" spans="1:25">
      <c r="A97" s="54"/>
      <c r="B97" s="47" t="s">
        <v>47</v>
      </c>
      <c r="C97" s="1" t="s">
        <v>2</v>
      </c>
      <c r="D97">
        <v>0.13077439199999999</v>
      </c>
      <c r="E97">
        <v>0.23162940400000001</v>
      </c>
      <c r="F97">
        <v>0.73353935299999995</v>
      </c>
      <c r="G97">
        <v>1.1411597579999999</v>
      </c>
      <c r="K97" s="47"/>
      <c r="L97" s="47" t="s">
        <v>47</v>
      </c>
      <c r="M97" s="1" t="s">
        <v>2</v>
      </c>
      <c r="N97" s="9">
        <f>(D97*J$5)/10</f>
        <v>27.289180475650909</v>
      </c>
      <c r="O97" s="9">
        <f t="shared" ref="O97:O99" si="109">(E97*K$5)/10</f>
        <v>24.167486128413646</v>
      </c>
      <c r="P97" s="9">
        <f t="shared" ref="P97:P99" si="110">(F97*L$5)/10</f>
        <v>38.267598655723816</v>
      </c>
      <c r="Q97" s="9">
        <f t="shared" ref="Q97:Q99" si="111">(G97*M$5)/10</f>
        <v>29.76625824000401</v>
      </c>
    </row>
    <row r="98" spans="1:25">
      <c r="A98" s="54"/>
      <c r="B98" s="47"/>
      <c r="C98" s="1" t="s">
        <v>3</v>
      </c>
      <c r="D98">
        <v>0.131630569</v>
      </c>
      <c r="E98">
        <v>0.32086129200000002</v>
      </c>
      <c r="F98">
        <v>0.77635226800000001</v>
      </c>
      <c r="G98">
        <v>1.528300378</v>
      </c>
      <c r="K98" s="47"/>
      <c r="L98" s="47"/>
      <c r="M98" s="1" t="s">
        <v>3</v>
      </c>
      <c r="N98" s="9">
        <f t="shared" ref="N98:N99" si="112">(D98*J$5)/10</f>
        <v>27.467842125801052</v>
      </c>
      <c r="O98" s="9">
        <f t="shared" si="109"/>
        <v>33.477661685624682</v>
      </c>
      <c r="P98" s="9">
        <f t="shared" si="110"/>
        <v>40.501081347281094</v>
      </c>
      <c r="Q98" s="9">
        <f t="shared" si="111"/>
        <v>39.864518005412997</v>
      </c>
    </row>
    <row r="99" spans="1:25">
      <c r="A99" s="54"/>
      <c r="B99" s="47"/>
      <c r="C99" s="2" t="s">
        <v>4</v>
      </c>
      <c r="D99">
        <v>0.10992743200000001</v>
      </c>
      <c r="E99">
        <v>0.28064861899999999</v>
      </c>
      <c r="F99">
        <v>0.66590027699999998</v>
      </c>
      <c r="G99">
        <v>1.468713916</v>
      </c>
      <c r="K99" s="47"/>
      <c r="L99" s="47"/>
      <c r="M99" s="2" t="s">
        <v>4</v>
      </c>
      <c r="N99" s="9">
        <f t="shared" si="112"/>
        <v>22.938967524107035</v>
      </c>
      <c r="O99" s="9">
        <f t="shared" si="109"/>
        <v>29.281997404098774</v>
      </c>
      <c r="P99" s="9">
        <f t="shared" si="110"/>
        <v>34.738974045161171</v>
      </c>
      <c r="Q99" s="9">
        <f t="shared" si="111"/>
        <v>38.31025182746022</v>
      </c>
    </row>
    <row r="100" spans="1:25">
      <c r="A100" s="54"/>
      <c r="B100" s="47"/>
      <c r="C100" s="3" t="s">
        <v>14</v>
      </c>
      <c r="D100" s="21">
        <v>3.3841201199874285E-2</v>
      </c>
      <c r="E100" s="21">
        <v>6.0529587687380676E-2</v>
      </c>
      <c r="F100" s="21">
        <v>0.12563222682326855</v>
      </c>
      <c r="G100" s="21">
        <v>0.23647103330167998</v>
      </c>
      <c r="K100" s="47"/>
      <c r="L100" s="47"/>
      <c r="M100" s="3" t="s">
        <v>14</v>
      </c>
      <c r="N100" s="9">
        <f>(D100*R$5)/10</f>
        <v>14.123539523795813</v>
      </c>
      <c r="O100" s="9">
        <f t="shared" ref="O100:O102" si="113">(E100*S$5)/10</f>
        <v>12.63093498089189</v>
      </c>
      <c r="P100" s="9">
        <f t="shared" ref="P100:P102" si="114">(F100*T$5)/10</f>
        <v>13.108072837907311</v>
      </c>
      <c r="Q100" s="9">
        <f t="shared" ref="Q100:Q102" si="115">(G100*U$5)/10</f>
        <v>12.336323278477185</v>
      </c>
    </row>
    <row r="101" spans="1:25">
      <c r="A101" s="54"/>
      <c r="B101" s="47"/>
      <c r="C101" s="3" t="s">
        <v>15</v>
      </c>
      <c r="D101" s="21">
        <v>4.3121891078302707E-2</v>
      </c>
      <c r="E101" s="21">
        <v>7.2703373309945474E-2</v>
      </c>
      <c r="F101" s="21">
        <v>0.22759401093079865</v>
      </c>
      <c r="G101" s="21">
        <v>0.29218914141374042</v>
      </c>
      <c r="K101" s="47"/>
      <c r="L101" s="47"/>
      <c r="M101" s="3" t="s">
        <v>15</v>
      </c>
      <c r="N101" s="9">
        <f t="shared" ref="N101:N102" si="116">(D101*R$5)/10</f>
        <v>17.996811915396457</v>
      </c>
      <c r="O101" s="9">
        <f t="shared" si="113"/>
        <v>15.171284263693792</v>
      </c>
      <c r="P101" s="9">
        <f t="shared" si="114"/>
        <v>23.746445861770209</v>
      </c>
      <c r="Q101" s="9">
        <f t="shared" si="115"/>
        <v>15.243049673412068</v>
      </c>
    </row>
    <row r="102" spans="1:25" ht="14.65" thickBot="1">
      <c r="A102" s="54"/>
      <c r="B102" s="47"/>
      <c r="C102" s="3" t="s">
        <v>16</v>
      </c>
      <c r="D102" s="21">
        <v>3.0822732512087114E-2</v>
      </c>
      <c r="E102" s="21">
        <v>7.0013368084264643E-2</v>
      </c>
      <c r="F102" s="21">
        <v>0.1282229012835141</v>
      </c>
      <c r="G102" s="21">
        <v>0.2573583879570393</v>
      </c>
      <c r="K102" s="48"/>
      <c r="L102" s="47"/>
      <c r="M102" s="10" t="s">
        <v>16</v>
      </c>
      <c r="N102" s="9">
        <f t="shared" si="116"/>
        <v>12.863789269615694</v>
      </c>
      <c r="O102" s="9">
        <f t="shared" si="113"/>
        <v>14.609950833185101</v>
      </c>
      <c r="P102" s="9">
        <f t="shared" si="114"/>
        <v>13.378375692380917</v>
      </c>
      <c r="Q102" s="9">
        <f t="shared" si="115"/>
        <v>13.425983842238448</v>
      </c>
      <c r="R102" s="3">
        <f>AVERAGE(N97:Q99)</f>
        <v>32.172651455394949</v>
      </c>
      <c r="S102" s="3">
        <f>_xlfn.STDEV.S(N97:Q99)</f>
        <v>6.1872953275202631</v>
      </c>
      <c r="T102" s="20">
        <f>MEDIAN(N85:Q99)</f>
        <v>56.835607765662949</v>
      </c>
      <c r="U102" s="26">
        <f>(R102/($G$9/10))*1000</f>
        <v>0.9031479849330436</v>
      </c>
      <c r="V102" s="26">
        <f>(S102/($G$9/10))*1000</f>
        <v>0.17368923773606224</v>
      </c>
      <c r="W102" s="26">
        <f>(T102/($G$9/10))*1000</f>
        <v>1.5954844348831494</v>
      </c>
      <c r="X102" s="29">
        <f>(W102*10^-18)*(6.02214*10^23)</f>
        <v>960823.063468721</v>
      </c>
      <c r="Y102" s="30">
        <f>T102*K12/10000000</f>
        <v>0.21919976404488858</v>
      </c>
    </row>
  </sheetData>
  <mergeCells count="45">
    <mergeCell ref="C1:N1"/>
    <mergeCell ref="G2:H2"/>
    <mergeCell ref="J2:K2"/>
    <mergeCell ref="R2:S2"/>
    <mergeCell ref="C3:E3"/>
    <mergeCell ref="L19:L24"/>
    <mergeCell ref="B25:B30"/>
    <mergeCell ref="L25:L30"/>
    <mergeCell ref="A31:A48"/>
    <mergeCell ref="B31:B36"/>
    <mergeCell ref="K31:K48"/>
    <mergeCell ref="L31:L36"/>
    <mergeCell ref="B37:B42"/>
    <mergeCell ref="L37:L42"/>
    <mergeCell ref="B43:B48"/>
    <mergeCell ref="A13:A30"/>
    <mergeCell ref="B13:B18"/>
    <mergeCell ref="K13:K30"/>
    <mergeCell ref="L13:L18"/>
    <mergeCell ref="B19:B24"/>
    <mergeCell ref="L43:L48"/>
    <mergeCell ref="A49:A66"/>
    <mergeCell ref="B49:B54"/>
    <mergeCell ref="K49:K66"/>
    <mergeCell ref="L49:L54"/>
    <mergeCell ref="B55:B60"/>
    <mergeCell ref="L55:L60"/>
    <mergeCell ref="B61:B66"/>
    <mergeCell ref="L61:L66"/>
    <mergeCell ref="A67:A84"/>
    <mergeCell ref="B67:B72"/>
    <mergeCell ref="K67:K84"/>
    <mergeCell ref="L67:L72"/>
    <mergeCell ref="B73:B78"/>
    <mergeCell ref="L73:L78"/>
    <mergeCell ref="B79:B84"/>
    <mergeCell ref="L79:L84"/>
    <mergeCell ref="A85:A102"/>
    <mergeCell ref="B85:B90"/>
    <mergeCell ref="K85:K102"/>
    <mergeCell ref="L85:L90"/>
    <mergeCell ref="B91:B96"/>
    <mergeCell ref="L91:L96"/>
    <mergeCell ref="B97:B102"/>
    <mergeCell ref="L97:L10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Z102"/>
  <sheetViews>
    <sheetView topLeftCell="A22" zoomScale="85" zoomScaleNormal="85" workbookViewId="0">
      <selection activeCell="A109" sqref="A109:XFD114"/>
    </sheetView>
  </sheetViews>
  <sheetFormatPr defaultRowHeight="14.25"/>
  <cols>
    <col min="1" max="1" width="12.265625" customWidth="1"/>
    <col min="2" max="2" width="19.73046875" customWidth="1"/>
    <col min="12" max="12" width="14.3984375" customWidth="1"/>
  </cols>
  <sheetData>
    <row r="1" spans="1:26" ht="18">
      <c r="C1" s="49" t="s">
        <v>17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26">
      <c r="F2" t="s">
        <v>25</v>
      </c>
      <c r="G2" s="50" t="s">
        <v>18</v>
      </c>
      <c r="H2" s="50"/>
      <c r="J2" s="50" t="s">
        <v>19</v>
      </c>
      <c r="K2" s="50"/>
      <c r="Q2" t="s">
        <v>26</v>
      </c>
      <c r="R2" s="50" t="s">
        <v>19</v>
      </c>
      <c r="S2" s="50"/>
    </row>
    <row r="3" spans="1:26">
      <c r="C3" s="50" t="s">
        <v>20</v>
      </c>
      <c r="D3" s="50"/>
      <c r="E3" s="50"/>
      <c r="G3" s="6" t="s">
        <v>21</v>
      </c>
      <c r="J3" s="7">
        <v>47921.7</v>
      </c>
      <c r="K3" t="s">
        <v>22</v>
      </c>
      <c r="R3" s="7">
        <v>47921.7</v>
      </c>
      <c r="S3" t="s">
        <v>22</v>
      </c>
    </row>
    <row r="4" spans="1:26">
      <c r="D4" t="s">
        <v>5</v>
      </c>
      <c r="E4" t="s">
        <v>6</v>
      </c>
      <c r="G4" s="6" t="s">
        <v>23</v>
      </c>
      <c r="J4">
        <v>0.1</v>
      </c>
      <c r="K4">
        <v>0.05</v>
      </c>
      <c r="L4">
        <v>2.5000000000000001E-2</v>
      </c>
      <c r="M4">
        <v>1.2500000000000001E-2</v>
      </c>
      <c r="N4" t="s">
        <v>88</v>
      </c>
      <c r="R4">
        <v>0.2</v>
      </c>
      <c r="S4">
        <v>0.1</v>
      </c>
      <c r="T4">
        <v>0.05</v>
      </c>
      <c r="U4">
        <v>2.5000000000000001E-2</v>
      </c>
      <c r="V4" t="s">
        <v>88</v>
      </c>
    </row>
    <row r="5" spans="1:26">
      <c r="C5" t="s">
        <v>0</v>
      </c>
      <c r="D5">
        <v>27.648728110932694</v>
      </c>
      <c r="E5">
        <v>1.7310243330351209</v>
      </c>
      <c r="G5">
        <f>10000000/D5</f>
        <v>361680.2899532243</v>
      </c>
      <c r="I5" s="8" t="s">
        <v>24</v>
      </c>
      <c r="J5">
        <f>(J4/J3)*1000000000</f>
        <v>2086.7373235924438</v>
      </c>
      <c r="K5">
        <f>(K4/J3)*1000000000</f>
        <v>1043.3686617962219</v>
      </c>
      <c r="L5">
        <f>(L4/J3)*1000000000</f>
        <v>521.68433089811094</v>
      </c>
      <c r="M5">
        <f>(M4/J3)*1000000000</f>
        <v>260.84216544905547</v>
      </c>
      <c r="Q5" s="8" t="s">
        <v>24</v>
      </c>
      <c r="R5">
        <f>(R4/R3)*1000000000</f>
        <v>4173.4746471848875</v>
      </c>
      <c r="S5">
        <f>(S4/R3)*1000000000</f>
        <v>2086.7373235924438</v>
      </c>
      <c r="T5">
        <f>(T4/R3)*1000000000</f>
        <v>1043.3686617962219</v>
      </c>
      <c r="U5">
        <f>(U4/R3)*1000000000</f>
        <v>521.68433089811094</v>
      </c>
    </row>
    <row r="6" spans="1:26">
      <c r="C6" t="s">
        <v>9</v>
      </c>
      <c r="D6">
        <v>25.83167292191823</v>
      </c>
      <c r="E6">
        <v>0.51385311772411491</v>
      </c>
      <c r="G6">
        <f t="shared" ref="G6:G9" si="0">10000000/D6</f>
        <v>387121.65604709939</v>
      </c>
    </row>
    <row r="7" spans="1:26">
      <c r="C7" t="s">
        <v>10</v>
      </c>
      <c r="D7">
        <v>26.723325213596194</v>
      </c>
      <c r="E7">
        <v>3.8571567330757071</v>
      </c>
      <c r="G7">
        <f t="shared" si="0"/>
        <v>374204.92846871604</v>
      </c>
    </row>
    <row r="8" spans="1:26">
      <c r="C8" t="s">
        <v>11</v>
      </c>
      <c r="D8">
        <v>30.72496682497416</v>
      </c>
      <c r="E8">
        <v>0.666053611930981</v>
      </c>
      <c r="G8">
        <f t="shared" si="0"/>
        <v>325468.21147001872</v>
      </c>
    </row>
    <row r="9" spans="1:26">
      <c r="C9" t="s">
        <v>12</v>
      </c>
      <c r="D9">
        <v>28.07191649047617</v>
      </c>
      <c r="E9">
        <v>2.6277867482805628</v>
      </c>
      <c r="G9">
        <f t="shared" si="0"/>
        <v>356227.90497373609</v>
      </c>
    </row>
    <row r="11" spans="1:26">
      <c r="D11" s="44" t="s">
        <v>89</v>
      </c>
      <c r="E11" s="43"/>
      <c r="F11" s="43"/>
      <c r="G11" s="43"/>
      <c r="H11" s="45"/>
      <c r="N11" s="44" t="s">
        <v>90</v>
      </c>
      <c r="O11" s="43"/>
      <c r="P11" s="43"/>
      <c r="Q11" s="43"/>
    </row>
    <row r="12" spans="1:26">
      <c r="C12" t="s">
        <v>13</v>
      </c>
      <c r="D12" t="s">
        <v>27</v>
      </c>
      <c r="E12" t="s">
        <v>28</v>
      </c>
      <c r="F12" t="s">
        <v>29</v>
      </c>
      <c r="G12" t="s">
        <v>30</v>
      </c>
      <c r="J12" t="s">
        <v>69</v>
      </c>
      <c r="K12" s="7">
        <v>26365.46</v>
      </c>
      <c r="M12" t="s">
        <v>13</v>
      </c>
      <c r="N12" t="s">
        <v>80</v>
      </c>
      <c r="R12" s="14" t="s">
        <v>5</v>
      </c>
      <c r="S12" s="15" t="s">
        <v>6</v>
      </c>
      <c r="T12" s="16" t="s">
        <v>31</v>
      </c>
      <c r="U12" s="23" t="s">
        <v>54</v>
      </c>
      <c r="V12" s="24" t="s">
        <v>6</v>
      </c>
      <c r="W12" s="25" t="s">
        <v>55</v>
      </c>
      <c r="X12" s="28" t="s">
        <v>56</v>
      </c>
      <c r="Y12" s="23" t="s">
        <v>57</v>
      </c>
      <c r="Z12" s="24" t="s">
        <v>86</v>
      </c>
    </row>
    <row r="13" spans="1:26">
      <c r="A13" s="54" t="s">
        <v>0</v>
      </c>
      <c r="B13" s="47" t="s">
        <v>48</v>
      </c>
      <c r="C13" s="1" t="s">
        <v>2</v>
      </c>
      <c r="D13">
        <v>4.2190442000000002E-2</v>
      </c>
      <c r="E13">
        <v>8.1950739999999994E-2</v>
      </c>
      <c r="F13">
        <v>0.173069477</v>
      </c>
      <c r="G13">
        <v>0.25936923899999997</v>
      </c>
      <c r="K13" s="47" t="s">
        <v>0</v>
      </c>
      <c r="L13" s="47" t="s">
        <v>48</v>
      </c>
      <c r="M13" s="1" t="s">
        <v>2</v>
      </c>
      <c r="N13" s="9">
        <f>(D13*J$5)/10</f>
        <v>8.8040370020262237</v>
      </c>
      <c r="O13" s="9">
        <f t="shared" ref="O13:Q13" si="1">(E13*K$5)/10</f>
        <v>8.5504833927010111</v>
      </c>
      <c r="P13" s="9">
        <f t="shared" si="1"/>
        <v>9.0287634307630995</v>
      </c>
      <c r="Q13" s="9">
        <f t="shared" si="1"/>
        <v>6.765443395163361</v>
      </c>
      <c r="W13" s="25"/>
      <c r="X13" s="25"/>
      <c r="Y13" s="9"/>
    </row>
    <row r="14" spans="1:26">
      <c r="A14" s="54"/>
      <c r="B14" s="47"/>
      <c r="C14" s="1" t="s">
        <v>3</v>
      </c>
      <c r="D14">
        <v>3.3054842000000001E-2</v>
      </c>
      <c r="E14">
        <v>9.2544153000000004E-2</v>
      </c>
      <c r="F14">
        <v>0.25770210799999999</v>
      </c>
      <c r="G14">
        <v>0.41478243199999998</v>
      </c>
      <c r="K14" s="47"/>
      <c r="L14" s="47"/>
      <c r="M14" s="1" t="s">
        <v>3</v>
      </c>
      <c r="N14" s="9">
        <f t="shared" ref="N14:N15" si="2">(D14*J$5)/10</f>
        <v>6.8976772526851109</v>
      </c>
      <c r="O14" s="9">
        <f t="shared" ref="O14:O15" si="3">(E14*K$5)/10</f>
        <v>9.6557669072674805</v>
      </c>
      <c r="P14" s="9">
        <f t="shared" ref="P14:P15" si="4">(F14*L$5)/10</f>
        <v>13.443915178301271</v>
      </c>
      <c r="Q14" s="9">
        <f t="shared" ref="Q14:Q15" si="5">(G14*M$5)/10</f>
        <v>10.819274775310559</v>
      </c>
      <c r="U14" s="27"/>
      <c r="V14" s="27"/>
      <c r="W14" s="25"/>
      <c r="X14" s="25"/>
      <c r="Y14" s="9"/>
    </row>
    <row r="15" spans="1:26">
      <c r="A15" s="54"/>
      <c r="B15" s="47"/>
      <c r="C15" s="2" t="s">
        <v>4</v>
      </c>
      <c r="D15">
        <v>4.4379439E-2</v>
      </c>
      <c r="E15">
        <v>0.103032291</v>
      </c>
      <c r="F15">
        <v>0.256559343</v>
      </c>
      <c r="G15">
        <v>0.40707393200000003</v>
      </c>
      <c r="K15" s="47"/>
      <c r="L15" s="47"/>
      <c r="M15" s="2" t="s">
        <v>4</v>
      </c>
      <c r="N15" s="9">
        <f t="shared" si="2"/>
        <v>9.2608231761394126</v>
      </c>
      <c r="O15" s="9">
        <f t="shared" si="3"/>
        <v>10.750066358246892</v>
      </c>
      <c r="P15" s="9">
        <f t="shared" si="4"/>
        <v>13.384298918861393</v>
      </c>
      <c r="Q15" s="9">
        <f t="shared" si="5"/>
        <v>10.618204592074155</v>
      </c>
      <c r="X15" s="25"/>
      <c r="Y15" s="9"/>
    </row>
    <row r="16" spans="1:26">
      <c r="A16" s="54"/>
      <c r="B16" s="47"/>
      <c r="C16" s="3" t="s">
        <v>14</v>
      </c>
      <c r="F16">
        <v>0.18018063144981442</v>
      </c>
      <c r="G16">
        <v>0.33002167744041916</v>
      </c>
      <c r="K16" s="47"/>
      <c r="L16" s="47"/>
      <c r="M16" s="3" t="s">
        <v>14</v>
      </c>
      <c r="N16" s="9"/>
      <c r="O16" s="9"/>
      <c r="P16" s="9">
        <f t="shared" ref="P16:Q16" si="6">(F16*T$5)/10</f>
        <v>18.799482431739111</v>
      </c>
      <c r="Q16" s="9">
        <f t="shared" si="6"/>
        <v>17.216713797737725</v>
      </c>
      <c r="R16" s="3"/>
      <c r="S16" s="3"/>
      <c r="X16" s="25"/>
      <c r="Y16" s="9"/>
    </row>
    <row r="17" spans="1:26">
      <c r="A17" s="54"/>
      <c r="B17" s="47"/>
      <c r="C17" s="3" t="s">
        <v>15</v>
      </c>
      <c r="F17">
        <v>0.1781405912041325</v>
      </c>
      <c r="G17">
        <v>0.35110068568256136</v>
      </c>
      <c r="K17" s="47"/>
      <c r="L17" s="47"/>
      <c r="M17" s="3" t="s">
        <v>15</v>
      </c>
      <c r="N17" s="9"/>
      <c r="O17" s="9"/>
      <c r="P17" s="9">
        <f t="shared" ref="P17:P18" si="7">(F17*T$5)/10</f>
        <v>18.586631025624353</v>
      </c>
      <c r="Q17" s="9">
        <f t="shared" ref="Q17:Q18" si="8">(G17*U$5)/10</f>
        <v>18.316372628817497</v>
      </c>
    </row>
    <row r="18" spans="1:26">
      <c r="A18" s="54"/>
      <c r="B18" s="47"/>
      <c r="C18" s="3" t="s">
        <v>16</v>
      </c>
      <c r="D18">
        <v>3.4017827413492678E-2</v>
      </c>
      <c r="E18">
        <v>8.0317133515215938E-2</v>
      </c>
      <c r="F18">
        <v>0.17726187540995106</v>
      </c>
      <c r="G18">
        <v>0.34417124469691734</v>
      </c>
      <c r="K18" s="47"/>
      <c r="L18" s="47"/>
      <c r="M18" s="17" t="s">
        <v>16</v>
      </c>
      <c r="N18" s="9">
        <f t="shared" ref="N18" si="9">(D18*R$5)/10</f>
        <v>14.197254026252276</v>
      </c>
      <c r="O18" s="9">
        <f t="shared" ref="O18" si="10">(E18*S$5)/10</f>
        <v>16.760076023015866</v>
      </c>
      <c r="P18" s="9">
        <f t="shared" si="7"/>
        <v>18.494948573396925</v>
      </c>
      <c r="Q18" s="9">
        <f t="shared" si="8"/>
        <v>17.954874550408135</v>
      </c>
      <c r="R18" s="3">
        <f>AVERAGE(N13:Q18)</f>
        <v>12.915255371826593</v>
      </c>
      <c r="S18" s="3">
        <f>_xlfn.STDEV.S(N13:Q18)</f>
        <v>4.3002202737653175</v>
      </c>
      <c r="U18" s="34">
        <f>(R18/($G$5/10))*1000</f>
        <v>0.35709038425889639</v>
      </c>
      <c r="V18" s="26">
        <f>(S18/($G$5/10))*1000</f>
        <v>0.11889562116645783</v>
      </c>
    </row>
    <row r="19" spans="1:26">
      <c r="A19" s="54"/>
      <c r="B19" s="47" t="s">
        <v>49</v>
      </c>
      <c r="C19" s="1" t="s">
        <v>2</v>
      </c>
      <c r="D19">
        <v>3.3228480999999997E-2</v>
      </c>
      <c r="E19">
        <v>7.3889577999999997E-2</v>
      </c>
      <c r="F19">
        <v>0.144723406</v>
      </c>
      <c r="G19">
        <v>0.26910944399999998</v>
      </c>
      <c r="K19" s="47"/>
      <c r="L19" s="47" t="s">
        <v>49</v>
      </c>
      <c r="M19" s="18" t="s">
        <v>2</v>
      </c>
      <c r="N19" s="9">
        <f>(D19*J$5)/10</f>
        <v>6.9339111508982372</v>
      </c>
      <c r="O19" s="9">
        <f t="shared" ref="O19:O21" si="11">(E19*K$5)/10</f>
        <v>7.7094070118547551</v>
      </c>
      <c r="P19" s="9">
        <f t="shared" ref="P19:P21" si="12">(F19*L$5)/10</f>
        <v>7.5499933224405655</v>
      </c>
      <c r="Q19" s="9">
        <f t="shared" ref="Q19:Q21" si="13">(G19*M$5)/10</f>
        <v>7.0195090115751331</v>
      </c>
      <c r="W19" s="25"/>
    </row>
    <row r="20" spans="1:26">
      <c r="A20" s="54"/>
      <c r="B20" s="47"/>
      <c r="C20" s="1" t="s">
        <v>3</v>
      </c>
      <c r="D20">
        <v>3.5497318999999999E-2</v>
      </c>
      <c r="E20">
        <v>8.4861671E-2</v>
      </c>
      <c r="F20">
        <v>0.243869963</v>
      </c>
      <c r="G20">
        <v>0.47321484600000002</v>
      </c>
      <c r="K20" s="47"/>
      <c r="L20" s="47"/>
      <c r="M20" s="1" t="s">
        <v>3</v>
      </c>
      <c r="N20" s="9">
        <f t="shared" ref="N20:N21" si="14">(D20*J$5)/10</f>
        <v>7.4073580444767204</v>
      </c>
      <c r="O20" s="9">
        <f t="shared" si="11"/>
        <v>8.854200810906125</v>
      </c>
      <c r="P20" s="9">
        <f t="shared" si="12"/>
        <v>12.722313847380207</v>
      </c>
      <c r="Q20" s="9">
        <f t="shared" si="13"/>
        <v>12.343438515328131</v>
      </c>
      <c r="U20" s="27"/>
      <c r="V20" s="27"/>
      <c r="W20" s="25"/>
    </row>
    <row r="21" spans="1:26">
      <c r="A21" s="54"/>
      <c r="B21" s="47"/>
      <c r="C21" s="2" t="s">
        <v>4</v>
      </c>
      <c r="D21">
        <v>3.7172477000000002E-2</v>
      </c>
      <c r="E21">
        <v>9.3241816000000005E-2</v>
      </c>
      <c r="F21">
        <v>0.23167574199999999</v>
      </c>
      <c r="G21">
        <v>0.47306678699999999</v>
      </c>
      <c r="K21" s="47"/>
      <c r="L21" s="47"/>
      <c r="M21" s="2" t="s">
        <v>4</v>
      </c>
      <c r="N21" s="9">
        <f t="shared" si="14"/>
        <v>7.7569195166281677</v>
      </c>
      <c r="O21" s="9">
        <f t="shared" si="11"/>
        <v>9.7285588783369565</v>
      </c>
      <c r="P21" s="9">
        <f t="shared" si="12"/>
        <v>12.086160445059338</v>
      </c>
      <c r="Q21" s="9">
        <f t="shared" si="13"/>
        <v>12.339576512310709</v>
      </c>
    </row>
    <row r="22" spans="1:26">
      <c r="A22" s="54"/>
      <c r="B22" s="47"/>
      <c r="C22" s="3" t="s">
        <v>14</v>
      </c>
      <c r="D22">
        <v>3.0911822870396614E-2</v>
      </c>
      <c r="E22">
        <v>6.7168017579683825E-2</v>
      </c>
      <c r="F22">
        <v>0.18203240637881352</v>
      </c>
      <c r="G22">
        <v>0.28077148242595368</v>
      </c>
      <c r="K22" s="47"/>
      <c r="L22" s="47"/>
      <c r="M22" s="3" t="s">
        <v>14</v>
      </c>
      <c r="N22" s="9">
        <f>(D22*R$5)/10</f>
        <v>12.900970904787025</v>
      </c>
      <c r="O22" s="9">
        <f t="shared" ref="O22:O24" si="15">(E22*S$5)/10</f>
        <v>14.016200923523964</v>
      </c>
      <c r="P22" s="9">
        <f t="shared" ref="P22:P24" si="16">(F22*T$5)/10</f>
        <v>18.992690824700869</v>
      </c>
      <c r="Q22" s="9">
        <f t="shared" ref="Q22:Q24" si="17">(G22*U$5)/10</f>
        <v>14.647408294465436</v>
      </c>
    </row>
    <row r="23" spans="1:26">
      <c r="A23" s="54"/>
      <c r="B23" s="47"/>
      <c r="C23" s="3" t="s">
        <v>15</v>
      </c>
      <c r="D23">
        <v>2.4394256230386518E-2</v>
      </c>
      <c r="E23">
        <v>5.9153017322328499E-2</v>
      </c>
      <c r="F23">
        <v>0.21272625489454194</v>
      </c>
      <c r="G23">
        <v>0.34824396447208833</v>
      </c>
      <c r="K23" s="47"/>
      <c r="L23" s="47"/>
      <c r="M23" s="3" t="s">
        <v>15</v>
      </c>
      <c r="N23" s="9">
        <f t="shared" ref="N23:N24" si="18">(D23*R$5)/10</f>
        <v>10.180880991445012</v>
      </c>
      <c r="O23" s="9">
        <f t="shared" si="15"/>
        <v>12.343680904961323</v>
      </c>
      <c r="P23" s="9">
        <f t="shared" si="16"/>
        <v>22.195190789824021</v>
      </c>
      <c r="Q23" s="9">
        <f t="shared" si="17"/>
        <v>18.167341959492692</v>
      </c>
    </row>
    <row r="24" spans="1:26">
      <c r="A24" s="54"/>
      <c r="B24" s="47"/>
      <c r="C24" s="3" t="s">
        <v>16</v>
      </c>
      <c r="D24">
        <v>3.3344873740181628E-2</v>
      </c>
      <c r="E24">
        <v>9.7548241523740448E-2</v>
      </c>
      <c r="F24">
        <v>0.18568183849030703</v>
      </c>
      <c r="G24">
        <v>0.34514885531413114</v>
      </c>
      <c r="K24" s="47"/>
      <c r="L24" s="47"/>
      <c r="M24" s="17" t="s">
        <v>16</v>
      </c>
      <c r="N24" s="9">
        <f t="shared" si="18"/>
        <v>13.916398516822914</v>
      </c>
      <c r="O24" s="9">
        <f t="shared" si="15"/>
        <v>20.355755643839945</v>
      </c>
      <c r="P24" s="9">
        <f t="shared" si="16"/>
        <v>19.373461134549384</v>
      </c>
      <c r="Q24" s="9">
        <f t="shared" si="17"/>
        <v>18.005874964480139</v>
      </c>
      <c r="R24" s="3">
        <f>AVERAGE(N19:Q24)</f>
        <v>12.814466788336988</v>
      </c>
      <c r="S24" s="3">
        <f>_xlfn.STDEV.S(N19:Q24)</f>
        <v>4.6522276158481199</v>
      </c>
      <c r="U24" s="26">
        <f>(R24/($G$5/10))*1000</f>
        <v>0.35430370811730633</v>
      </c>
      <c r="V24" s="26">
        <f>(S24/($G$5/10))*1000</f>
        <v>0.1286281764607573</v>
      </c>
    </row>
    <row r="25" spans="1:26">
      <c r="A25" s="54"/>
      <c r="B25" s="47" t="s">
        <v>50</v>
      </c>
      <c r="C25" s="1" t="s">
        <v>2</v>
      </c>
      <c r="D25">
        <v>9.6559690000000004E-3</v>
      </c>
      <c r="E25">
        <v>1.4687237000000001E-2</v>
      </c>
      <c r="F25">
        <v>4.5683098999999998E-2</v>
      </c>
      <c r="G25">
        <v>0.14745502499999999</v>
      </c>
      <c r="K25" s="47"/>
      <c r="L25" s="55" t="s">
        <v>50</v>
      </c>
      <c r="M25" s="35" t="s">
        <v>2</v>
      </c>
      <c r="N25" s="36">
        <f>(D25*J$5)/10</f>
        <v>2.0149470907751605</v>
      </c>
      <c r="O25" s="36">
        <f t="shared" ref="O25:O27" si="19">(E25*K$5)/10</f>
        <v>1.5324202814173957</v>
      </c>
      <c r="P25" s="36">
        <f t="shared" ref="P25:P27" si="20">(F25*L$5)/10</f>
        <v>2.3832156935167159</v>
      </c>
      <c r="Q25" s="36">
        <f t="shared" ref="Q25:Q26" si="21">(G25*M$5)/10</f>
        <v>3.8462488027344603</v>
      </c>
      <c r="R25" s="21"/>
      <c r="S25" s="21"/>
    </row>
    <row r="26" spans="1:26">
      <c r="A26" s="54"/>
      <c r="B26" s="47"/>
      <c r="C26" s="1" t="s">
        <v>3</v>
      </c>
      <c r="D26">
        <v>5.5892199999999998E-3</v>
      </c>
      <c r="E26">
        <v>1.93172E-2</v>
      </c>
      <c r="F26">
        <v>0.15823557699999999</v>
      </c>
      <c r="G26">
        <v>0.137259934</v>
      </c>
      <c r="K26" s="47"/>
      <c r="L26" s="55"/>
      <c r="M26" s="35" t="s">
        <v>3</v>
      </c>
      <c r="N26" s="36">
        <f t="shared" ref="N26" si="22">(D26*J$5)/10</f>
        <v>1.1663233983769357</v>
      </c>
      <c r="O26" s="36">
        <f t="shared" si="19"/>
        <v>2.0154961113649978</v>
      </c>
      <c r="P26" s="36">
        <f t="shared" si="20"/>
        <v>8.2549021111521519</v>
      </c>
      <c r="Q26" s="36">
        <f t="shared" si="21"/>
        <v>3.5803178413954435</v>
      </c>
      <c r="R26" s="21"/>
      <c r="S26" s="21"/>
    </row>
    <row r="27" spans="1:26">
      <c r="A27" s="54"/>
      <c r="B27" s="47"/>
      <c r="C27" s="2" t="s">
        <v>4</v>
      </c>
      <c r="D27" s="21"/>
      <c r="E27">
        <v>1.8423825000000001E-2</v>
      </c>
      <c r="F27">
        <v>4.7358246E-2</v>
      </c>
      <c r="G27" s="21"/>
      <c r="K27" s="47"/>
      <c r="L27" s="55"/>
      <c r="M27" s="37" t="s">
        <v>4</v>
      </c>
      <c r="N27" s="36"/>
      <c r="O27" s="36">
        <f t="shared" si="19"/>
        <v>1.922284163541778</v>
      </c>
      <c r="P27" s="36">
        <f t="shared" si="20"/>
        <v>2.470605487701814</v>
      </c>
      <c r="Q27" s="36"/>
      <c r="R27" s="21"/>
      <c r="S27" s="21"/>
    </row>
    <row r="28" spans="1:26">
      <c r="A28" s="54"/>
      <c r="B28" s="47"/>
      <c r="C28" s="3" t="s">
        <v>14</v>
      </c>
      <c r="D28">
        <v>1.715640735664594E-2</v>
      </c>
      <c r="E28">
        <v>3.6671158780472446E-2</v>
      </c>
      <c r="F28">
        <v>7.3458046793118917E-2</v>
      </c>
      <c r="G28">
        <v>0.16610608362842938</v>
      </c>
      <c r="K28" s="47"/>
      <c r="L28" s="55"/>
      <c r="M28" s="38" t="s">
        <v>14</v>
      </c>
      <c r="N28" s="36">
        <f>(D28*R$5)/10</f>
        <v>7.1601831139738126</v>
      </c>
      <c r="O28" s="36">
        <f t="shared" ref="O28:O30" si="23">(E28*S$5)/10</f>
        <v>7.6523075726596614</v>
      </c>
      <c r="P28" s="36">
        <f t="shared" ref="P28:P30" si="24">(F28*T$5)/10</f>
        <v>7.6643823980700727</v>
      </c>
      <c r="Q28" s="36">
        <f t="shared" ref="Q28:Q30" si="25">(G28*U$5)/10</f>
        <v>8.6654941095802833</v>
      </c>
      <c r="R28" s="21"/>
      <c r="S28" s="21"/>
    </row>
    <row r="29" spans="1:26">
      <c r="A29" s="54"/>
      <c r="B29" s="47"/>
      <c r="C29" s="3" t="s">
        <v>15</v>
      </c>
      <c r="D29">
        <v>1.6805060776461642E-2</v>
      </c>
      <c r="E29">
        <v>3.2296347086758305E-2</v>
      </c>
      <c r="F29">
        <v>8.7690511220545303E-2</v>
      </c>
      <c r="K29" s="47"/>
      <c r="L29" s="55"/>
      <c r="M29" s="38" t="s">
        <v>15</v>
      </c>
      <c r="N29" s="36">
        <f t="shared" ref="N29:N30" si="26">(D29*R$5)/10</f>
        <v>7.013549509496384</v>
      </c>
      <c r="O29" s="36">
        <f t="shared" si="23"/>
        <v>6.7393992881634643</v>
      </c>
      <c r="P29" s="36">
        <f t="shared" si="24"/>
        <v>9.1493531344406929</v>
      </c>
      <c r="Q29" s="36"/>
      <c r="R29" s="21"/>
      <c r="S29" s="21"/>
    </row>
    <row r="30" spans="1:26" ht="14.65" thickBot="1">
      <c r="A30" s="54"/>
      <c r="B30" s="47"/>
      <c r="C30" s="3" t="s">
        <v>16</v>
      </c>
      <c r="D30">
        <v>1.6295493561361573E-2</v>
      </c>
      <c r="E30">
        <v>3.6365002513588852E-2</v>
      </c>
      <c r="F30">
        <v>8.2071637327993358E-2</v>
      </c>
      <c r="G30">
        <v>0.18221118270982728</v>
      </c>
      <c r="K30" s="48"/>
      <c r="L30" s="55"/>
      <c r="M30" s="39" t="s">
        <v>16</v>
      </c>
      <c r="N30" s="36">
        <f t="shared" si="26"/>
        <v>6.8008829241707103</v>
      </c>
      <c r="O30" s="36">
        <f t="shared" si="23"/>
        <v>7.5884208017638901</v>
      </c>
      <c r="P30" s="36">
        <f t="shared" si="24"/>
        <v>8.563097441033328</v>
      </c>
      <c r="Q30" s="36">
        <f t="shared" si="25"/>
        <v>9.5056718934129698</v>
      </c>
      <c r="R30" s="38">
        <f>AVERAGE(N25:Q30)</f>
        <v>5.5090239604162905</v>
      </c>
      <c r="S30" s="38">
        <f>_xlfn.STDEV.S(N25:Q30)</f>
        <v>2.9599772738207353</v>
      </c>
      <c r="T30" s="20">
        <f>MEDIAN(N13:Q24)</f>
        <v>12.343559710144728</v>
      </c>
      <c r="U30" s="26">
        <f>(R30/($G$5/10))*1000</f>
        <v>0.15231750563816365</v>
      </c>
      <c r="V30" s="26">
        <f>(S30/($G$5/10))*1000</f>
        <v>8.1839606858409283E-2</v>
      </c>
      <c r="W30" s="26">
        <f>(T30/($G$5/10))*1000</f>
        <v>0.34128372634685478</v>
      </c>
      <c r="X30" s="29">
        <f>(W30*10^-18)*(6.02214*10^23)</f>
        <v>205525.83797824482</v>
      </c>
      <c r="Y30" s="30">
        <f>T30*K12/10000000</f>
        <v>3.2544362979543238E-2</v>
      </c>
      <c r="Z30">
        <f>W30/135*1000</f>
        <v>2.5280276025692947</v>
      </c>
    </row>
    <row r="31" spans="1:26">
      <c r="A31" s="54" t="s">
        <v>9</v>
      </c>
      <c r="B31" s="47" t="s">
        <v>48</v>
      </c>
      <c r="C31" s="1" t="s">
        <v>2</v>
      </c>
      <c r="D31">
        <v>5.1986075E-2</v>
      </c>
      <c r="E31">
        <v>0.103365046</v>
      </c>
      <c r="F31" s="21"/>
      <c r="G31">
        <v>0.40368649499999998</v>
      </c>
      <c r="K31" s="46" t="s">
        <v>9</v>
      </c>
      <c r="L31" s="47" t="s">
        <v>48</v>
      </c>
      <c r="M31" s="12" t="s">
        <v>2</v>
      </c>
      <c r="N31" s="9">
        <f>(D31*J$5)/10</f>
        <v>10.848128300957605</v>
      </c>
      <c r="O31" s="9">
        <f t="shared" ref="O31:O33" si="27">(E31*K$5)/10</f>
        <v>10.784784972152492</v>
      </c>
      <c r="P31" s="9"/>
      <c r="Q31" s="9">
        <f t="shared" ref="Q31:Q33" si="28">(G31*M$5)/10</f>
        <v>10.529845951833931</v>
      </c>
    </row>
    <row r="32" spans="1:26">
      <c r="A32" s="54"/>
      <c r="B32" s="47"/>
      <c r="C32" s="1" t="s">
        <v>3</v>
      </c>
      <c r="D32">
        <v>4.7062982000000003E-2</v>
      </c>
      <c r="E32">
        <v>0.101644526</v>
      </c>
      <c r="F32">
        <v>0.255763036</v>
      </c>
      <c r="G32" s="21"/>
      <c r="K32" s="47"/>
      <c r="L32" s="47"/>
      <c r="M32" s="1" t="s">
        <v>3</v>
      </c>
      <c r="N32" s="9">
        <f t="shared" ref="N32:N33" si="29">(D32*J$5)/10</f>
        <v>9.8208081098959372</v>
      </c>
      <c r="O32" s="9">
        <f t="shared" si="27"/>
        <v>10.605271307153128</v>
      </c>
      <c r="P32" s="9">
        <f t="shared" ref="P32:P33" si="30">(F32*L$5)/10</f>
        <v>13.342756830412947</v>
      </c>
      <c r="Q32" s="9"/>
    </row>
    <row r="33" spans="1:25">
      <c r="A33" s="54"/>
      <c r="B33" s="47"/>
      <c r="C33" s="2" t="s">
        <v>4</v>
      </c>
      <c r="D33">
        <v>5.6424564000000003E-2</v>
      </c>
      <c r="E33">
        <v>0.128459249</v>
      </c>
      <c r="F33">
        <v>0.23276217499999999</v>
      </c>
      <c r="G33">
        <v>0.31972579400000001</v>
      </c>
      <c r="K33" s="47"/>
      <c r="L33" s="47"/>
      <c r="M33" s="2" t="s">
        <v>4</v>
      </c>
      <c r="N33" s="9">
        <f t="shared" si="29"/>
        <v>11.774324366623055</v>
      </c>
      <c r="O33" s="9">
        <f t="shared" si="27"/>
        <v>13.403035472447765</v>
      </c>
      <c r="P33" s="9">
        <f t="shared" si="30"/>
        <v>12.142837952326399</v>
      </c>
      <c r="Q33" s="9">
        <f t="shared" si="28"/>
        <v>8.3397968456878626</v>
      </c>
    </row>
    <row r="34" spans="1:25">
      <c r="A34" s="54"/>
      <c r="B34" s="47"/>
      <c r="C34" s="3" t="s">
        <v>14</v>
      </c>
      <c r="F34">
        <v>0.16899714954578673</v>
      </c>
      <c r="K34" s="47"/>
      <c r="L34" s="47"/>
      <c r="M34" s="3" t="s">
        <v>14</v>
      </c>
      <c r="N34" s="9"/>
      <c r="O34" s="9"/>
      <c r="P34" s="9">
        <f t="shared" ref="P34:P36" si="31">(F34*T$5)/10</f>
        <v>17.63263297689635</v>
      </c>
      <c r="Q34" s="9"/>
      <c r="R34" s="3"/>
      <c r="S34" s="3"/>
    </row>
    <row r="35" spans="1:25">
      <c r="A35" s="54"/>
      <c r="B35" s="47"/>
      <c r="C35" s="3" t="s">
        <v>15</v>
      </c>
      <c r="D35">
        <v>3.5796867173579883E-2</v>
      </c>
      <c r="F35">
        <v>0.17720944043968218</v>
      </c>
      <c r="K35" s="47"/>
      <c r="L35" s="47"/>
      <c r="M35" s="3" t="s">
        <v>15</v>
      </c>
      <c r="N35" s="9">
        <f t="shared" ref="N35" si="32">(D35*R$5)/10</f>
        <v>14.939731759758057</v>
      </c>
      <c r="O35" s="9"/>
      <c r="P35" s="9">
        <f t="shared" si="31"/>
        <v>18.489477672920849</v>
      </c>
      <c r="Q35" s="9"/>
    </row>
    <row r="36" spans="1:25">
      <c r="A36" s="54"/>
      <c r="B36" s="47"/>
      <c r="C36" s="3" t="s">
        <v>16</v>
      </c>
      <c r="E36">
        <v>6.3630305598997197E-2</v>
      </c>
      <c r="F36">
        <v>0.1675457583484754</v>
      </c>
      <c r="G36">
        <v>0.28794782660760199</v>
      </c>
      <c r="K36" s="47"/>
      <c r="L36" s="47"/>
      <c r="M36" s="3" t="s">
        <v>16</v>
      </c>
      <c r="N36" s="9"/>
      <c r="O36" s="9">
        <f t="shared" ref="O36" si="33">(E36*S$5)/10</f>
        <v>13.27797336050207</v>
      </c>
      <c r="P36" s="9">
        <f t="shared" si="31"/>
        <v>17.481199367768195</v>
      </c>
      <c r="Q36" s="9">
        <f t="shared" ref="Q36" si="34">(G36*U$5)/10</f>
        <v>15.02178692573521</v>
      </c>
      <c r="R36" s="3">
        <f>AVERAGE(N31:Q36)</f>
        <v>13.02714951081699</v>
      </c>
      <c r="S36" s="3">
        <f>_xlfn.STDEV.S(N31:Q36)</f>
        <v>3.0034231178022934</v>
      </c>
      <c r="U36" s="26">
        <f>(R36/($G$6/10))*1000</f>
        <v>0.33651306526835156</v>
      </c>
      <c r="V36" s="26">
        <f>(S36/($G$6/10))*1000</f>
        <v>7.7583443625196744E-2</v>
      </c>
    </row>
    <row r="37" spans="1:25">
      <c r="A37" s="54"/>
      <c r="B37" s="47" t="s">
        <v>49</v>
      </c>
      <c r="C37" s="1" t="s">
        <v>2</v>
      </c>
      <c r="D37">
        <v>4.4296732999999998E-2</v>
      </c>
      <c r="E37">
        <v>8.9557974999999998E-2</v>
      </c>
      <c r="F37">
        <v>0.25312912599999998</v>
      </c>
      <c r="G37">
        <v>0.54499793399999996</v>
      </c>
      <c r="K37" s="47"/>
      <c r="L37" s="47" t="s">
        <v>49</v>
      </c>
      <c r="M37" s="1" t="s">
        <v>2</v>
      </c>
      <c r="N37" s="9">
        <f>(D37*J$5)/10</f>
        <v>9.2435646064309083</v>
      </c>
      <c r="O37" s="9">
        <f t="shared" ref="O37:O39" si="35">(E37*K$5)/10</f>
        <v>9.3441984528929503</v>
      </c>
      <c r="P37" s="9">
        <f t="shared" ref="P37:P39" si="36">(F37*L$5)/10</f>
        <v>13.205349872813361</v>
      </c>
      <c r="Q37" s="9">
        <f t="shared" ref="Q37:Q39" si="37">(G37*M$5)/10</f>
        <v>14.215844126982139</v>
      </c>
      <c r="W37" s="25"/>
    </row>
    <row r="38" spans="1:25">
      <c r="A38" s="54"/>
      <c r="B38" s="47"/>
      <c r="C38" s="1" t="s">
        <v>3</v>
      </c>
      <c r="D38">
        <v>3.9238258999999998E-2</v>
      </c>
      <c r="E38">
        <v>8.6742898999999998E-2</v>
      </c>
      <c r="F38">
        <v>0.24151098700000001</v>
      </c>
      <c r="G38">
        <v>0.41015094200000002</v>
      </c>
      <c r="K38" s="47"/>
      <c r="L38" s="47"/>
      <c r="M38" s="1" t="s">
        <v>3</v>
      </c>
      <c r="N38" s="9">
        <f t="shared" ref="N38:N39" si="38">(D38*J$5)/10</f>
        <v>8.187993956808711</v>
      </c>
      <c r="O38" s="9">
        <f t="shared" si="35"/>
        <v>9.0504822449954823</v>
      </c>
      <c r="P38" s="9">
        <f t="shared" si="36"/>
        <v>12.599249765763737</v>
      </c>
      <c r="Q38" s="9">
        <f t="shared" si="37"/>
        <v>10.698465987224996</v>
      </c>
      <c r="U38" s="27"/>
      <c r="V38" s="27"/>
      <c r="W38" s="25"/>
    </row>
    <row r="39" spans="1:25">
      <c r="A39" s="54"/>
      <c r="B39" s="47"/>
      <c r="C39" s="2" t="s">
        <v>4</v>
      </c>
      <c r="D39">
        <v>4.5913382000000003E-2</v>
      </c>
      <c r="E39">
        <v>0.120567639</v>
      </c>
      <c r="F39">
        <v>0.208110884</v>
      </c>
      <c r="G39">
        <v>0.316720903</v>
      </c>
      <c r="K39" s="47"/>
      <c r="L39" s="47"/>
      <c r="M39" s="2" t="s">
        <v>4</v>
      </c>
      <c r="N39" s="9">
        <f t="shared" si="38"/>
        <v>9.5809167871757488</v>
      </c>
      <c r="O39" s="9">
        <f t="shared" si="35"/>
        <v>12.579649615935997</v>
      </c>
      <c r="P39" s="9">
        <f t="shared" si="36"/>
        <v>10.856818727215437</v>
      </c>
      <c r="Q39" s="9">
        <f t="shared" si="37"/>
        <v>8.2614166181500259</v>
      </c>
    </row>
    <row r="40" spans="1:25">
      <c r="A40" s="54"/>
      <c r="B40" s="47"/>
      <c r="C40" s="3" t="s">
        <v>14</v>
      </c>
      <c r="D40">
        <v>2.672902242152533E-2</v>
      </c>
      <c r="E40">
        <v>5.9861862605108215E-2</v>
      </c>
      <c r="F40">
        <v>0.16627386091909088</v>
      </c>
      <c r="G40">
        <v>0.32311843346161445</v>
      </c>
      <c r="K40" s="47"/>
      <c r="L40" s="47"/>
      <c r="M40" s="3" t="s">
        <v>14</v>
      </c>
      <c r="N40" s="9">
        <f>(D40*R$5)/10</f>
        <v>11.155289742027238</v>
      </c>
      <c r="O40" s="9">
        <f t="shared" ref="O40:O42" si="39">(E40*S$5)/10</f>
        <v>12.491598295784211</v>
      </c>
      <c r="P40" s="9">
        <f t="shared" ref="P40:P42" si="40">(F40*T$5)/10</f>
        <v>17.348493575884298</v>
      </c>
      <c r="Q40" s="9">
        <f t="shared" ref="Q40:Q42" si="41">(G40*U$5)/10</f>
        <v>16.856582376126813</v>
      </c>
    </row>
    <row r="41" spans="1:25">
      <c r="A41" s="54"/>
      <c r="B41" s="47"/>
      <c r="C41" s="3" t="s">
        <v>15</v>
      </c>
      <c r="D41">
        <v>3.3570729161462198E-2</v>
      </c>
      <c r="E41">
        <v>5.6006013017696435E-2</v>
      </c>
      <c r="F41">
        <v>0.14612125468212758</v>
      </c>
      <c r="G41">
        <v>0.35441058646307855</v>
      </c>
      <c r="K41" s="47"/>
      <c r="L41" s="47"/>
      <c r="M41" s="3" t="s">
        <v>15</v>
      </c>
      <c r="N41" s="9">
        <f t="shared" ref="N41:N42" si="42">(D41*R$5)/10</f>
        <v>14.010658704287286</v>
      </c>
      <c r="O41" s="9">
        <f t="shared" si="39"/>
        <v>11.686983770963142</v>
      </c>
      <c r="P41" s="9">
        <f t="shared" si="40"/>
        <v>15.245833795767638</v>
      </c>
      <c r="Q41" s="9">
        <f t="shared" si="41"/>
        <v>18.489044966219822</v>
      </c>
    </row>
    <row r="42" spans="1:25">
      <c r="A42" s="54"/>
      <c r="B42" s="47"/>
      <c r="C42" s="3" t="s">
        <v>16</v>
      </c>
      <c r="D42">
        <v>2.8697742745675929E-2</v>
      </c>
      <c r="E42">
        <v>5.9952423527223277E-2</v>
      </c>
      <c r="F42">
        <v>0.13310784142154952</v>
      </c>
      <c r="G42">
        <v>0.34987645128161404</v>
      </c>
      <c r="K42" s="47"/>
      <c r="L42" s="47"/>
      <c r="M42" s="3" t="s">
        <v>16</v>
      </c>
      <c r="N42" s="9">
        <f t="shared" si="42"/>
        <v>11.976930178051251</v>
      </c>
      <c r="O42" s="9">
        <f t="shared" si="39"/>
        <v>12.510495981407855</v>
      </c>
      <c r="P42" s="9">
        <f t="shared" si="40"/>
        <v>13.888055037858583</v>
      </c>
      <c r="Q42" s="9">
        <f t="shared" si="41"/>
        <v>18.252506238385433</v>
      </c>
      <c r="R42" s="3">
        <f>AVERAGE(N37:Q42)</f>
        <v>12.572350976048044</v>
      </c>
      <c r="S42" s="3">
        <f>_xlfn.STDEV.S(N37:Q42)</f>
        <v>3.0414494003698254</v>
      </c>
      <c r="U42" s="26">
        <f>(R42/($G$6/10))*1000</f>
        <v>0.32476485827283247</v>
      </c>
      <c r="V42" s="26">
        <f>(S42/($G$6/10))*1000</f>
        <v>7.8565726118917656E-2</v>
      </c>
    </row>
    <row r="43" spans="1:25">
      <c r="A43" s="54"/>
      <c r="B43" s="47" t="s">
        <v>50</v>
      </c>
      <c r="C43" s="1" t="s">
        <v>2</v>
      </c>
      <c r="D43">
        <v>4.8761660000000004E-3</v>
      </c>
      <c r="E43">
        <v>1.5269609999999999E-2</v>
      </c>
      <c r="F43">
        <v>5.0400242999999997E-2</v>
      </c>
      <c r="G43" s="21"/>
      <c r="K43" s="47"/>
      <c r="L43" s="55" t="s">
        <v>50</v>
      </c>
      <c r="M43" s="35" t="s">
        <v>2</v>
      </c>
      <c r="N43" s="36">
        <f>(D43*J$5)/10</f>
        <v>1.0175277588232474</v>
      </c>
      <c r="O43" s="36">
        <f t="shared" ref="O43:O44" si="43">(E43*K$5)/10</f>
        <v>1.5931832551850207</v>
      </c>
      <c r="P43" s="36">
        <f t="shared" ref="P43:P45" si="44">(F43*L$5)/10</f>
        <v>2.6293017046557199</v>
      </c>
      <c r="Q43" s="36"/>
      <c r="R43" s="21"/>
      <c r="S43" s="21"/>
    </row>
    <row r="44" spans="1:25">
      <c r="A44" s="54"/>
      <c r="B44" s="47"/>
      <c r="C44" s="1" t="s">
        <v>3</v>
      </c>
      <c r="D44">
        <v>5.762273E-3</v>
      </c>
      <c r="E44">
        <v>1.7544512000000002E-2</v>
      </c>
      <c r="F44" s="21"/>
      <c r="G44">
        <v>6.8158504999999994E-2</v>
      </c>
      <c r="K44" s="47"/>
      <c r="L44" s="55"/>
      <c r="M44" s="35" t="s">
        <v>3</v>
      </c>
      <c r="N44" s="36">
        <f t="shared" ref="N44" si="45">(D44*J$5)/10</f>
        <v>1.2024350137829001</v>
      </c>
      <c r="O44" s="36">
        <f t="shared" si="43"/>
        <v>1.8305394007307758</v>
      </c>
      <c r="P44" s="36"/>
      <c r="Q44" s="36">
        <f t="shared" ref="Q44:Q45" si="46">(G44*M$5)/10</f>
        <v>1.7778612037970274</v>
      </c>
      <c r="R44" s="21"/>
      <c r="S44" s="21"/>
    </row>
    <row r="45" spans="1:25">
      <c r="A45" s="54"/>
      <c r="B45" s="47"/>
      <c r="C45" s="2" t="s">
        <v>4</v>
      </c>
      <c r="D45" s="21"/>
      <c r="E45" s="21"/>
      <c r="F45">
        <v>6.7918108000000005E-2</v>
      </c>
      <c r="G45">
        <v>0.174911601</v>
      </c>
      <c r="K45" s="47"/>
      <c r="L45" s="55"/>
      <c r="M45" s="37" t="s">
        <v>4</v>
      </c>
      <c r="N45" s="36"/>
      <c r="O45" s="36"/>
      <c r="P45" s="36">
        <f t="shared" si="44"/>
        <v>3.543181272784564</v>
      </c>
      <c r="Q45" s="36">
        <f t="shared" si="46"/>
        <v>4.5624320767001176</v>
      </c>
      <c r="R45" s="21"/>
      <c r="S45" s="21"/>
    </row>
    <row r="46" spans="1:25">
      <c r="A46" s="54"/>
      <c r="B46" s="47"/>
      <c r="C46" s="3" t="s">
        <v>14</v>
      </c>
      <c r="D46">
        <v>1.4049451894698271E-2</v>
      </c>
      <c r="E46">
        <v>3.5395175464076258E-2</v>
      </c>
      <c r="F46">
        <v>0.10234563084802899</v>
      </c>
      <c r="G46">
        <v>0.17831759435311423</v>
      </c>
      <c r="K46" s="47"/>
      <c r="L46" s="55"/>
      <c r="M46" s="38" t="s">
        <v>14</v>
      </c>
      <c r="N46" s="36">
        <f>(D46*R$5)/10</f>
        <v>5.8635031289366921</v>
      </c>
      <c r="O46" s="36">
        <f t="shared" ref="O46:O48" si="47">(E46*S$5)/10</f>
        <v>7.3860433715991416</v>
      </c>
      <c r="P46" s="36">
        <f t="shared" ref="P46:P48" si="48">(F46*T$5)/10</f>
        <v>10.678422389859813</v>
      </c>
      <c r="Q46" s="36">
        <f t="shared" ref="Q46:Q47" si="49">(G46*U$5)/10</f>
        <v>9.3025494897465162</v>
      </c>
      <c r="R46" s="21"/>
      <c r="S46" s="21"/>
    </row>
    <row r="47" spans="1:25">
      <c r="A47" s="54"/>
      <c r="B47" s="47"/>
      <c r="C47" s="3" t="s">
        <v>15</v>
      </c>
      <c r="D47">
        <v>2.2121408510804703E-2</v>
      </c>
      <c r="E47">
        <v>4.3368543226947956E-2</v>
      </c>
      <c r="G47">
        <v>0.22085504106730883</v>
      </c>
      <c r="K47" s="47"/>
      <c r="L47" s="55"/>
      <c r="M47" s="38" t="s">
        <v>15</v>
      </c>
      <c r="N47" s="36">
        <f t="shared" ref="N47:N48" si="50">(D47*R$5)/10</f>
        <v>9.2323137579863435</v>
      </c>
      <c r="O47" s="36">
        <f t="shared" si="47"/>
        <v>9.0498757821504583</v>
      </c>
      <c r="P47" s="36"/>
      <c r="Q47" s="36">
        <f t="shared" si="49"/>
        <v>11.521661432467381</v>
      </c>
      <c r="R47" s="21"/>
      <c r="S47" s="21"/>
    </row>
    <row r="48" spans="1:25" ht="14.65" thickBot="1">
      <c r="A48" s="54"/>
      <c r="B48" s="47"/>
      <c r="C48" s="3" t="s">
        <v>16</v>
      </c>
      <c r="D48">
        <v>1.7277420403844557E-2</v>
      </c>
      <c r="E48">
        <v>3.3856021743676627E-2</v>
      </c>
      <c r="F48">
        <v>0.10912429888509687</v>
      </c>
      <c r="K48" s="48"/>
      <c r="L48" s="55"/>
      <c r="M48" s="39" t="s">
        <v>16</v>
      </c>
      <c r="N48" s="36">
        <f t="shared" si="50"/>
        <v>7.2106876024200135</v>
      </c>
      <c r="O48" s="36">
        <f t="shared" si="47"/>
        <v>7.0648624200887342</v>
      </c>
      <c r="P48" s="36">
        <f t="shared" si="48"/>
        <v>11.385687369719445</v>
      </c>
      <c r="Q48" s="36"/>
      <c r="R48" s="38">
        <f>AVERAGE(N43:Q48)</f>
        <v>5.9362260239685503</v>
      </c>
      <c r="S48" s="38">
        <f>_xlfn.STDEV.S(N43:Q48)</f>
        <v>3.7451253868994643</v>
      </c>
      <c r="T48" s="20">
        <f>MEDIAN(N31:Q42)</f>
        <v>12.501047138596032</v>
      </c>
      <c r="U48" s="26">
        <f>(R48/($G$6/10))*1000</f>
        <v>0.15334264904173472</v>
      </c>
      <c r="V48" s="26">
        <f>(S48/($G$6/10))*1000</f>
        <v>9.6742854045959434E-2</v>
      </c>
      <c r="W48" s="26">
        <f>(T48/($G$6/10))*1000</f>
        <v>0.32292296086569455</v>
      </c>
      <c r="X48" s="29">
        <f>(W48*10^-18)*(6.02214*10^23)</f>
        <v>194468.72795477338</v>
      </c>
      <c r="Y48" s="30">
        <f>T48*K12/10000000</f>
        <v>3.2959585829076814E-2</v>
      </c>
    </row>
    <row r="49" spans="1:23">
      <c r="A49" s="54" t="s">
        <v>10</v>
      </c>
      <c r="B49" s="47" t="s">
        <v>48</v>
      </c>
      <c r="C49" s="1" t="s">
        <v>2</v>
      </c>
      <c r="D49">
        <v>4.9502306000000003E-2</v>
      </c>
      <c r="E49">
        <v>0.109719469</v>
      </c>
      <c r="F49">
        <v>0.228126989</v>
      </c>
      <c r="G49">
        <v>0.41743129099999998</v>
      </c>
      <c r="K49" s="46" t="s">
        <v>10</v>
      </c>
      <c r="L49" s="47" t="s">
        <v>48</v>
      </c>
      <c r="M49" s="12" t="s">
        <v>2</v>
      </c>
      <c r="N49" s="9">
        <f>(D49*J$5)/10</f>
        <v>10.329830953409417</v>
      </c>
      <c r="O49" s="9">
        <f t="shared" ref="O49:O51" si="51">(E49*K$5)/10</f>
        <v>11.447785554352205</v>
      </c>
      <c r="P49" s="9">
        <f t="shared" ref="P49:P51" si="52">(F49*L$5)/10</f>
        <v>11.901027561626572</v>
      </c>
      <c r="Q49" s="9">
        <f t="shared" ref="Q49:Q51" si="53">(G49*M$5)/10</f>
        <v>10.888368187063481</v>
      </c>
    </row>
    <row r="50" spans="1:23">
      <c r="A50" s="54"/>
      <c r="B50" s="47"/>
      <c r="C50" s="1" t="s">
        <v>3</v>
      </c>
      <c r="D50">
        <v>4.5361815E-2</v>
      </c>
      <c r="E50">
        <v>0.108366063</v>
      </c>
      <c r="F50">
        <v>0.206158073</v>
      </c>
      <c r="G50">
        <v>0.37685690500000002</v>
      </c>
      <c r="K50" s="47"/>
      <c r="L50" s="47"/>
      <c r="M50" s="1" t="s">
        <v>3</v>
      </c>
      <c r="N50" s="9">
        <f t="shared" ref="N50:N51" si="54">(D50*J$5)/10</f>
        <v>9.465819242639558</v>
      </c>
      <c r="O50" s="9">
        <f t="shared" si="51"/>
        <v>11.306575413643507</v>
      </c>
      <c r="P50" s="9">
        <f t="shared" si="52"/>
        <v>10.754943637224891</v>
      </c>
      <c r="Q50" s="9">
        <f t="shared" si="53"/>
        <v>9.8300171164628996</v>
      </c>
    </row>
    <row r="51" spans="1:23">
      <c r="A51" s="54"/>
      <c r="B51" s="47"/>
      <c r="C51" s="2" t="s">
        <v>4</v>
      </c>
      <c r="D51">
        <v>4.8381127000000003E-2</v>
      </c>
      <c r="E51">
        <v>0.10399422</v>
      </c>
      <c r="F51">
        <v>0.238067639</v>
      </c>
      <c r="G51">
        <v>0.477135429</v>
      </c>
      <c r="K51" s="47"/>
      <c r="L51" s="47"/>
      <c r="M51" s="2" t="s">
        <v>4</v>
      </c>
      <c r="N51" s="9">
        <f t="shared" si="54"/>
        <v>10.095870346836612</v>
      </c>
      <c r="O51" s="9">
        <f t="shared" si="51"/>
        <v>10.850431015594189</v>
      </c>
      <c r="P51" s="9">
        <f t="shared" si="52"/>
        <v>12.419615696020802</v>
      </c>
      <c r="Q51" s="9">
        <f t="shared" si="53"/>
        <v>12.445703851282406</v>
      </c>
    </row>
    <row r="52" spans="1:23">
      <c r="A52" s="54"/>
      <c r="B52" s="47"/>
      <c r="C52" s="3" t="s">
        <v>14</v>
      </c>
      <c r="E52">
        <v>6.8207522903101003E-2</v>
      </c>
      <c r="F52">
        <v>0.15740879758704523</v>
      </c>
      <c r="G52">
        <v>0.29487576818260092</v>
      </c>
      <c r="K52" s="47"/>
      <c r="L52" s="47"/>
      <c r="M52" s="3" t="s">
        <v>14</v>
      </c>
      <c r="N52" s="9"/>
      <c r="O52" s="9">
        <f t="shared" ref="O52:O54" si="55">(E52*S$5)/10</f>
        <v>14.233118379168729</v>
      </c>
      <c r="P52" s="9">
        <f t="shared" ref="P52:P54" si="56">(F52*T$5)/10</f>
        <v>16.423540649334775</v>
      </c>
      <c r="Q52" s="9">
        <f t="shared" ref="Q52:Q54" si="57">(G52*U$5)/10</f>
        <v>15.383206782240663</v>
      </c>
      <c r="R52" s="3"/>
      <c r="S52" s="3"/>
    </row>
    <row r="53" spans="1:23">
      <c r="A53" s="54"/>
      <c r="B53" s="47"/>
      <c r="C53" s="3" t="s">
        <v>15</v>
      </c>
      <c r="D53">
        <v>3.4232968792037015E-2</v>
      </c>
      <c r="F53">
        <v>0.16557468068036219</v>
      </c>
      <c r="G53">
        <v>0.32709322956843762</v>
      </c>
      <c r="K53" s="47"/>
      <c r="L53" s="47"/>
      <c r="M53" s="3" t="s">
        <v>15</v>
      </c>
      <c r="N53" s="9">
        <f t="shared" ref="N53:N54" si="58">(D53*R$5)/10</f>
        <v>14.287042735143794</v>
      </c>
      <c r="O53" s="9"/>
      <c r="P53" s="9">
        <f t="shared" si="56"/>
        <v>17.275543300880624</v>
      </c>
      <c r="Q53" s="9">
        <f t="shared" si="57"/>
        <v>17.063941260871257</v>
      </c>
    </row>
    <row r="54" spans="1:23">
      <c r="A54" s="54"/>
      <c r="B54" s="47"/>
      <c r="C54" s="3" t="s">
        <v>16</v>
      </c>
      <c r="D54">
        <v>3.1054655309476317E-2</v>
      </c>
      <c r="E54">
        <v>6.4982630934993138E-2</v>
      </c>
      <c r="F54">
        <v>0.17230192864703198</v>
      </c>
      <c r="G54">
        <v>0.30365407425216168</v>
      </c>
      <c r="K54" s="47"/>
      <c r="L54" s="47"/>
      <c r="M54" s="3" t="s">
        <v>16</v>
      </c>
      <c r="N54" s="9">
        <f t="shared" si="58"/>
        <v>12.960581661116496</v>
      </c>
      <c r="O54" s="9">
        <f t="shared" si="55"/>
        <v>13.560168135728313</v>
      </c>
      <c r="P54" s="9">
        <f t="shared" si="56"/>
        <v>17.977443271736185</v>
      </c>
      <c r="Q54" s="9">
        <f t="shared" si="57"/>
        <v>15.841157255072426</v>
      </c>
      <c r="R54" s="3">
        <f>AVERAGE(N49:Q54)</f>
        <v>13.033715091247718</v>
      </c>
      <c r="S54" s="3">
        <f>_xlfn.STDEV.S(N49:Q54)</f>
        <v>2.6535017529905867</v>
      </c>
      <c r="U54" s="26">
        <f>(R54/($G$7/10))*1000</f>
        <v>0.34830420712476939</v>
      </c>
      <c r="V54" s="26">
        <f>(S54/($G$7/10))*1000</f>
        <v>7.0910390300015058E-2</v>
      </c>
    </row>
    <row r="55" spans="1:23">
      <c r="A55" s="54"/>
      <c r="B55" s="47" t="s">
        <v>49</v>
      </c>
      <c r="C55" s="1" t="s">
        <v>2</v>
      </c>
      <c r="D55">
        <v>4.4573006999999998E-2</v>
      </c>
      <c r="E55">
        <v>9.1568561000000007E-2</v>
      </c>
      <c r="F55">
        <v>0.21851663599999999</v>
      </c>
      <c r="G55">
        <v>0.469162511</v>
      </c>
      <c r="K55" s="47"/>
      <c r="L55" s="47" t="s">
        <v>49</v>
      </c>
      <c r="M55" s="1" t="s">
        <v>2</v>
      </c>
      <c r="N55" s="9">
        <f>(D55*J$5)/10</f>
        <v>9.3012157331647263</v>
      </c>
      <c r="O55" s="9">
        <f t="shared" ref="O55:O57" si="59">(E55*K$5)/10</f>
        <v>9.5539766953175711</v>
      </c>
      <c r="P55" s="9">
        <f t="shared" ref="P55:P57" si="60">(F55*L$5)/10</f>
        <v>11.399670504176605</v>
      </c>
      <c r="Q55" s="9">
        <f t="shared" ref="Q55:Q57" si="61">(G55*M$5)/10</f>
        <v>12.237736531675631</v>
      </c>
      <c r="W55" s="25"/>
    </row>
    <row r="56" spans="1:23">
      <c r="A56" s="54"/>
      <c r="B56" s="47"/>
      <c r="C56" s="1" t="s">
        <v>3</v>
      </c>
      <c r="D56">
        <v>4.2870516999999997E-2</v>
      </c>
      <c r="E56">
        <v>9.5324064999999999E-2</v>
      </c>
      <c r="F56">
        <v>0.21593332400000001</v>
      </c>
      <c r="G56">
        <v>0.50699914599999996</v>
      </c>
      <c r="K56" s="47"/>
      <c r="L56" s="47"/>
      <c r="M56" s="1" t="s">
        <v>3</v>
      </c>
      <c r="N56" s="9">
        <f t="shared" ref="N56:N57" si="62">(D56*J$5)/10</f>
        <v>8.9459507905604347</v>
      </c>
      <c r="O56" s="9">
        <f t="shared" si="59"/>
        <v>9.9458142136026062</v>
      </c>
      <c r="P56" s="9">
        <f t="shared" si="60"/>
        <v>11.2649031649545</v>
      </c>
      <c r="Q56" s="9">
        <f t="shared" si="61"/>
        <v>13.224675512346181</v>
      </c>
      <c r="U56" s="27"/>
      <c r="V56" s="27"/>
      <c r="W56" s="25"/>
    </row>
    <row r="57" spans="1:23">
      <c r="A57" s="54"/>
      <c r="B57" s="47"/>
      <c r="C57" s="2" t="s">
        <v>4</v>
      </c>
      <c r="D57">
        <v>4.2695723999999997E-2</v>
      </c>
      <c r="E57">
        <v>9.1373616000000005E-2</v>
      </c>
      <c r="F57">
        <v>0.240618322</v>
      </c>
      <c r="G57">
        <v>0.54903583700000003</v>
      </c>
      <c r="K57" s="47"/>
      <c r="L57" s="47"/>
      <c r="M57" s="2" t="s">
        <v>4</v>
      </c>
      <c r="N57" s="9">
        <f t="shared" si="62"/>
        <v>8.9094760828601665</v>
      </c>
      <c r="O57" s="9">
        <f t="shared" si="59"/>
        <v>9.5336367449401855</v>
      </c>
      <c r="P57" s="9">
        <f t="shared" si="60"/>
        <v>12.55268083143962</v>
      </c>
      <c r="Q57" s="9">
        <f t="shared" si="61"/>
        <v>14.321169663221465</v>
      </c>
    </row>
    <row r="58" spans="1:23">
      <c r="A58" s="54"/>
      <c r="B58" s="47"/>
      <c r="C58" s="3" t="s">
        <v>14</v>
      </c>
      <c r="D58">
        <v>2.4475429245071321E-2</v>
      </c>
      <c r="E58">
        <v>5.7714000953378058E-2</v>
      </c>
      <c r="F58">
        <v>0.15430267780089205</v>
      </c>
      <c r="G58">
        <v>0.37299763870500069</v>
      </c>
      <c r="K58" s="47"/>
      <c r="L58" s="47"/>
      <c r="M58" s="3" t="s">
        <v>14</v>
      </c>
      <c r="N58" s="9">
        <f>(D58*R$5)/10</f>
        <v>10.214758343327272</v>
      </c>
      <c r="O58" s="9">
        <f t="shared" ref="O58:O60" si="63">(E58*S$5)/10</f>
        <v>12.043395988326388</v>
      </c>
      <c r="P58" s="9">
        <f t="shared" ref="P58:P60" si="64">(F58*T$5)/10</f>
        <v>16.099457844869033</v>
      </c>
      <c r="Q58" s="9">
        <f t="shared" ref="Q58:Q60" si="65">(G58*U$5)/10</f>
        <v>19.45870235743936</v>
      </c>
    </row>
    <row r="59" spans="1:23">
      <c r="A59" s="54"/>
      <c r="B59" s="47"/>
      <c r="C59" s="3" t="s">
        <v>15</v>
      </c>
      <c r="D59">
        <v>2.9219552950008821E-2</v>
      </c>
      <c r="E59">
        <v>3.8743443797900338E-2</v>
      </c>
      <c r="F59">
        <v>0.17405539306427711</v>
      </c>
      <c r="G59">
        <v>0.31610563698681887</v>
      </c>
      <c r="K59" s="47"/>
      <c r="L59" s="47"/>
      <c r="M59" s="3" t="s">
        <v>15</v>
      </c>
      <c r="N59" s="9">
        <f t="shared" ref="N59:N60" si="66">(D59*R$5)/10</f>
        <v>12.19470634389382</v>
      </c>
      <c r="O59" s="9">
        <f t="shared" si="63"/>
        <v>8.084739021758482</v>
      </c>
      <c r="P59" s="9">
        <f t="shared" si="64"/>
        <v>18.160394253989022</v>
      </c>
      <c r="Q59" s="9">
        <f t="shared" si="65"/>
        <v>16.490735772458976</v>
      </c>
    </row>
    <row r="60" spans="1:23">
      <c r="A60" s="54"/>
      <c r="B60" s="47"/>
      <c r="C60" s="3" t="s">
        <v>16</v>
      </c>
      <c r="D60">
        <v>2.7823079578818865E-2</v>
      </c>
      <c r="E60">
        <v>6.2053996379043581E-2</v>
      </c>
      <c r="F60">
        <v>0.15736738034830289</v>
      </c>
      <c r="G60">
        <v>0.3387255458945394</v>
      </c>
      <c r="K60" s="47"/>
      <c r="L60" s="47"/>
      <c r="M60" s="3" t="s">
        <v>16</v>
      </c>
      <c r="N60" s="9">
        <f t="shared" si="66"/>
        <v>11.611891722880811</v>
      </c>
      <c r="O60" s="9">
        <f t="shared" si="63"/>
        <v>12.949039032222061</v>
      </c>
      <c r="P60" s="9">
        <f t="shared" si="64"/>
        <v>16.419219304438585</v>
      </c>
      <c r="Q60" s="9">
        <f t="shared" si="65"/>
        <v>17.670780976809016</v>
      </c>
      <c r="R60" s="3">
        <f>AVERAGE(N55:Q60)</f>
        <v>12.607863642944686</v>
      </c>
      <c r="S60" s="3">
        <f>_xlfn.STDEV.S(N55:Q60)</f>
        <v>3.2542932006847836</v>
      </c>
      <c r="U60" s="26">
        <f>(R60/($G$7/10))*1000</f>
        <v>0.33692404037908652</v>
      </c>
      <c r="V60" s="26">
        <f>(S60/($G$7/10))*1000</f>
        <v>8.6965535542294345E-2</v>
      </c>
    </row>
    <row r="61" spans="1:23">
      <c r="A61" s="54"/>
      <c r="B61" s="47" t="s">
        <v>50</v>
      </c>
      <c r="C61" s="1" t="s">
        <v>2</v>
      </c>
      <c r="E61" s="22">
        <v>2.5547062999999998E-2</v>
      </c>
      <c r="F61" s="22">
        <v>6.4451467999999998E-2</v>
      </c>
      <c r="G61" s="22">
        <v>0.101890051</v>
      </c>
      <c r="K61" s="47"/>
      <c r="L61" s="55" t="s">
        <v>50</v>
      </c>
      <c r="M61" s="35" t="s">
        <v>2</v>
      </c>
      <c r="N61" s="36"/>
      <c r="O61" s="36">
        <f t="shared" ref="O61" si="67">(E61*K$5)/10</f>
        <v>2.665500493513377</v>
      </c>
      <c r="P61" s="36">
        <f t="shared" ref="P61" si="68">(F61*L$5)/10</f>
        <v>3.3623320958981004</v>
      </c>
      <c r="Q61" s="36">
        <f t="shared" ref="Q61" si="69">(G61*M$5)/10</f>
        <v>2.6577221540554699</v>
      </c>
      <c r="R61" s="21"/>
      <c r="S61" s="21"/>
    </row>
    <row r="62" spans="1:23">
      <c r="A62" s="54"/>
      <c r="B62" s="47"/>
      <c r="C62" s="1" t="s">
        <v>3</v>
      </c>
      <c r="K62" s="47"/>
      <c r="L62" s="55"/>
      <c r="M62" s="35" t="s">
        <v>3</v>
      </c>
      <c r="N62" s="36"/>
      <c r="O62" s="36"/>
      <c r="P62" s="36"/>
      <c r="Q62" s="36"/>
      <c r="R62" s="21"/>
      <c r="S62" s="21"/>
    </row>
    <row r="63" spans="1:23">
      <c r="A63" s="54"/>
      <c r="B63" s="47"/>
      <c r="C63" s="2" t="s">
        <v>4</v>
      </c>
      <c r="K63" s="47"/>
      <c r="L63" s="55"/>
      <c r="M63" s="37" t="s">
        <v>4</v>
      </c>
      <c r="N63" s="36"/>
      <c r="O63" s="36"/>
      <c r="P63" s="36"/>
      <c r="Q63" s="36"/>
      <c r="R63" s="21"/>
      <c r="S63" s="21"/>
    </row>
    <row r="64" spans="1:23">
      <c r="A64" s="54"/>
      <c r="B64" s="47"/>
      <c r="C64" s="3" t="s">
        <v>14</v>
      </c>
      <c r="D64">
        <v>1.438522211237362E-2</v>
      </c>
      <c r="E64">
        <v>2.9677244745628707E-2</v>
      </c>
      <c r="F64">
        <v>9.465088618876287E-2</v>
      </c>
      <c r="G64">
        <v>0.15770731487002992</v>
      </c>
      <c r="K64" s="47"/>
      <c r="L64" s="55"/>
      <c r="M64" s="38" t="s">
        <v>14</v>
      </c>
      <c r="N64" s="36">
        <f>(D64*R$5)/10</f>
        <v>6.0036359780114736</v>
      </c>
      <c r="O64" s="36">
        <f t="shared" ref="O64:O66" si="70">(E64*S$5)/10</f>
        <v>6.1928614272091158</v>
      </c>
      <c r="P64" s="36">
        <f t="shared" ref="P64:P66" si="71">(F64*T$5)/10</f>
        <v>9.8755768460596016</v>
      </c>
      <c r="Q64" s="36">
        <f t="shared" ref="Q64:Q66" si="72">(G64*U$5)/10</f>
        <v>8.2273435035709266</v>
      </c>
      <c r="R64" s="21"/>
      <c r="S64" s="21"/>
    </row>
    <row r="65" spans="1:25">
      <c r="A65" s="54"/>
      <c r="B65" s="47"/>
      <c r="C65" s="3" t="s">
        <v>15</v>
      </c>
      <c r="D65">
        <v>1.5997688413688736E-2</v>
      </c>
      <c r="E65">
        <v>2.1680296018259586E-2</v>
      </c>
      <c r="F65">
        <v>9.9665333197463762E-2</v>
      </c>
      <c r="K65" s="47"/>
      <c r="L65" s="55"/>
      <c r="M65" s="38" t="s">
        <v>15</v>
      </c>
      <c r="N65" s="36">
        <f t="shared" ref="N65:N66" si="73">(D65*R$5)/10</f>
        <v>6.6765947008093365</v>
      </c>
      <c r="O65" s="36">
        <f t="shared" si="70"/>
        <v>4.5241082887834931</v>
      </c>
      <c r="P65" s="36">
        <f t="shared" si="71"/>
        <v>10.398768532571234</v>
      </c>
      <c r="Q65" s="36"/>
      <c r="R65" s="21"/>
      <c r="S65" s="21"/>
    </row>
    <row r="66" spans="1:25" ht="14.65" thickBot="1">
      <c r="A66" s="54"/>
      <c r="B66" s="47"/>
      <c r="C66" s="3" t="s">
        <v>16</v>
      </c>
      <c r="D66">
        <v>1.3566335142934698E-2</v>
      </c>
      <c r="E66">
        <v>3.9760691890085402E-2</v>
      </c>
      <c r="F66">
        <v>8.5240168385430248E-2</v>
      </c>
      <c r="G66">
        <v>0.22467246941976532</v>
      </c>
      <c r="K66" s="48"/>
      <c r="L66" s="55"/>
      <c r="M66" s="39" t="s">
        <v>16</v>
      </c>
      <c r="N66" s="36">
        <f t="shared" si="73"/>
        <v>5.6618755774251328</v>
      </c>
      <c r="O66" s="36">
        <f t="shared" si="70"/>
        <v>8.29701197789006</v>
      </c>
      <c r="P66" s="36">
        <f t="shared" si="71"/>
        <v>8.8936920419590972</v>
      </c>
      <c r="Q66" s="36">
        <f t="shared" si="72"/>
        <v>11.720810688047656</v>
      </c>
      <c r="R66" s="38">
        <f>AVERAGE(N61:Q66)</f>
        <v>6.7969881647002905</v>
      </c>
      <c r="S66" s="38">
        <f>_xlfn.STDEV.S(N61:Q66)</f>
        <v>2.8936219520451889</v>
      </c>
      <c r="T66" s="20">
        <f>MEDIAN(N49:Q60)</f>
        <v>12.216221437784725</v>
      </c>
      <c r="U66" s="26">
        <f>(R66/($G$7/10))*1000</f>
        <v>0.18163812519825021</v>
      </c>
      <c r="V66" s="26">
        <f>(S66/($G$7/10))*1000</f>
        <v>7.7327200469704635E-2</v>
      </c>
      <c r="W66" s="26">
        <f>(T66/($G$7/10))*1000</f>
        <v>0.32645805836322689</v>
      </c>
      <c r="X66" s="29">
        <f>(W66*10^-18)*(6.02214*10^23)</f>
        <v>196597.61315915233</v>
      </c>
      <c r="Y66" s="30">
        <f>T66*K12/10000000</f>
        <v>3.2208629766905562E-2</v>
      </c>
    </row>
    <row r="67" spans="1:25">
      <c r="A67" s="54" t="s">
        <v>11</v>
      </c>
      <c r="B67" s="47" t="s">
        <v>48</v>
      </c>
      <c r="C67" s="1" t="s">
        <v>2</v>
      </c>
      <c r="D67">
        <v>4.1683248999999999E-2</v>
      </c>
      <c r="E67">
        <v>0.11057162500000001</v>
      </c>
      <c r="F67">
        <v>0.21491480299999999</v>
      </c>
      <c r="K67" s="46" t="s">
        <v>11</v>
      </c>
      <c r="L67" s="47" t="s">
        <v>48</v>
      </c>
      <c r="M67" s="12" t="s">
        <v>2</v>
      </c>
      <c r="N67" s="9">
        <f>(D67*J$5)/10</f>
        <v>8.6981991456897401</v>
      </c>
      <c r="O67" s="9">
        <f t="shared" ref="O67:O69" si="74">(E67*K$5)/10</f>
        <v>11.536696840888368</v>
      </c>
      <c r="P67" s="9">
        <f t="shared" ref="P67:P69" si="75">(F67*L$5)/10</f>
        <v>11.211768520315433</v>
      </c>
      <c r="Q67" s="9"/>
    </row>
    <row r="68" spans="1:25">
      <c r="A68" s="54"/>
      <c r="B68" s="47"/>
      <c r="C68" s="1" t="s">
        <v>3</v>
      </c>
      <c r="D68">
        <v>4.9824827000000002E-2</v>
      </c>
      <c r="E68">
        <v>0.11365034</v>
      </c>
      <c r="F68">
        <v>0.25877113699999998</v>
      </c>
      <c r="G68">
        <v>0.42060060199999999</v>
      </c>
      <c r="K68" s="47"/>
      <c r="L68" s="47"/>
      <c r="M68" s="1" t="s">
        <v>3</v>
      </c>
      <c r="N68" s="9">
        <f t="shared" ref="N68:N69" si="76">(D68*J$5)/10</f>
        <v>10.397132614243654</v>
      </c>
      <c r="O68" s="9">
        <f t="shared" si="74"/>
        <v>11.857920315848563</v>
      </c>
      <c r="P68" s="9">
        <f t="shared" si="75"/>
        <v>13.49968474615884</v>
      </c>
      <c r="Q68" s="9">
        <f t="shared" ref="Q68:Q69" si="77">(G68*M$5)/10</f>
        <v>10.971037181485633</v>
      </c>
    </row>
    <row r="69" spans="1:25">
      <c r="A69" s="54"/>
      <c r="B69" s="47"/>
      <c r="C69" s="2" t="s">
        <v>4</v>
      </c>
      <c r="D69">
        <v>4.4103088999999998E-2</v>
      </c>
      <c r="E69">
        <v>0.10242401499999999</v>
      </c>
      <c r="F69">
        <v>0.21248365999999999</v>
      </c>
      <c r="G69">
        <v>0.41784210700000002</v>
      </c>
      <c r="K69" s="47"/>
      <c r="L69" s="47"/>
      <c r="M69" s="2" t="s">
        <v>4</v>
      </c>
      <c r="N69" s="9">
        <f t="shared" si="76"/>
        <v>9.2031561902019341</v>
      </c>
      <c r="O69" s="9">
        <f t="shared" si="74"/>
        <v>10.686600746634614</v>
      </c>
      <c r="P69" s="9">
        <f t="shared" si="75"/>
        <v>11.08493959938817</v>
      </c>
      <c r="Q69" s="9">
        <f t="shared" si="77"/>
        <v>10.899084000567594</v>
      </c>
    </row>
    <row r="70" spans="1:25">
      <c r="A70" s="54"/>
      <c r="B70" s="47"/>
      <c r="C70" s="3" t="s">
        <v>14</v>
      </c>
      <c r="E70">
        <v>7.2774807584285423E-2</v>
      </c>
      <c r="G70">
        <v>0.33473831870040593</v>
      </c>
      <c r="K70" s="47"/>
      <c r="L70" s="47"/>
      <c r="M70" s="3" t="s">
        <v>14</v>
      </c>
      <c r="N70" s="9"/>
      <c r="O70" s="9">
        <f t="shared" ref="O70:O72" si="78">(E70*S$5)/10</f>
        <v>15.186190720338683</v>
      </c>
      <c r="P70" s="9"/>
      <c r="Q70" s="9">
        <f t="shared" ref="Q70:Q71" si="79">(G70*U$5)/10</f>
        <v>17.46277358171799</v>
      </c>
      <c r="R70" s="3"/>
      <c r="S70" s="3"/>
    </row>
    <row r="71" spans="1:25">
      <c r="A71" s="54"/>
      <c r="B71" s="47"/>
      <c r="C71" s="3" t="s">
        <v>15</v>
      </c>
      <c r="G71">
        <v>0.33082365499587685</v>
      </c>
      <c r="K71" s="47"/>
      <c r="L71" s="47"/>
      <c r="M71" s="3" t="s">
        <v>15</v>
      </c>
      <c r="N71" s="9"/>
      <c r="O71" s="9"/>
      <c r="P71" s="9"/>
      <c r="Q71" s="9">
        <f t="shared" si="79"/>
        <v>17.258551710179152</v>
      </c>
    </row>
    <row r="72" spans="1:25">
      <c r="A72" s="54"/>
      <c r="B72" s="47"/>
      <c r="C72" s="3" t="s">
        <v>16</v>
      </c>
      <c r="E72">
        <v>7.5105660052959961E-2</v>
      </c>
      <c r="K72" s="47"/>
      <c r="L72" s="47"/>
      <c r="M72" s="3" t="s">
        <v>16</v>
      </c>
      <c r="N72" s="9"/>
      <c r="O72" s="9">
        <f t="shared" si="78"/>
        <v>15.672578404555759</v>
      </c>
      <c r="P72" s="9"/>
      <c r="Q72" s="9"/>
      <c r="R72" s="3">
        <f>AVERAGE(N67:Q72)</f>
        <v>12.375087621214274</v>
      </c>
      <c r="S72" s="3">
        <f>_xlfn.STDEV.S(N67:Q72)</f>
        <v>2.7807409756429138</v>
      </c>
      <c r="U72" s="26">
        <f>(R72/($G$8/10))*1000</f>
        <v>0.38022415661795694</v>
      </c>
      <c r="V72" s="26">
        <f>(S72/($G$8/10))*1000</f>
        <v>8.5438174225474797E-2</v>
      </c>
    </row>
    <row r="73" spans="1:25">
      <c r="A73" s="54"/>
      <c r="B73" s="47" t="s">
        <v>49</v>
      </c>
      <c r="C73" s="1" t="s">
        <v>2</v>
      </c>
      <c r="D73">
        <v>3.5790311999999998E-2</v>
      </c>
      <c r="E73">
        <v>0.10526785900000001</v>
      </c>
      <c r="F73">
        <v>0.23089098599999999</v>
      </c>
      <c r="K73" s="47"/>
      <c r="L73" s="47" t="s">
        <v>49</v>
      </c>
      <c r="M73" s="1" t="s">
        <v>2</v>
      </c>
      <c r="N73" s="9">
        <f>(D73*J$5)/10</f>
        <v>7.4684979873418511</v>
      </c>
      <c r="O73" s="9">
        <f t="shared" ref="O73:O75" si="80">(E73*K$5)/10</f>
        <v>10.983318517498338</v>
      </c>
      <c r="P73" s="9">
        <f t="shared" ref="P73:P75" si="81">(F73*L$5)/10</f>
        <v>12.045220954181509</v>
      </c>
      <c r="Q73" s="9"/>
      <c r="W73" s="25"/>
    </row>
    <row r="74" spans="1:25">
      <c r="A74" s="54"/>
      <c r="B74" s="47"/>
      <c r="C74" s="1" t="s">
        <v>3</v>
      </c>
      <c r="D74">
        <v>4.5386759999999998E-2</v>
      </c>
      <c r="E74">
        <v>0.100883741</v>
      </c>
      <c r="F74">
        <v>0.23131005099999999</v>
      </c>
      <c r="G74">
        <v>0.47041682400000001</v>
      </c>
      <c r="K74" s="47"/>
      <c r="L74" s="47"/>
      <c r="M74" s="1" t="s">
        <v>3</v>
      </c>
      <c r="N74" s="9">
        <f t="shared" ref="N74:N75" si="82">(D74*J$5)/10</f>
        <v>9.4710246088932575</v>
      </c>
      <c r="O74" s="9">
        <f t="shared" si="80"/>
        <v>10.525893384416666</v>
      </c>
      <c r="P74" s="9">
        <f t="shared" si="81"/>
        <v>12.067082918594291</v>
      </c>
      <c r="Q74" s="9">
        <f t="shared" ref="Q74:Q75" si="83">(G74*M$5)/10</f>
        <v>12.270454303582721</v>
      </c>
      <c r="U74" s="27"/>
      <c r="V74" s="27"/>
      <c r="W74" s="25"/>
    </row>
    <row r="75" spans="1:25">
      <c r="A75" s="54"/>
      <c r="B75" s="47"/>
      <c r="C75" s="2" t="s">
        <v>4</v>
      </c>
      <c r="D75">
        <v>3.8121368000000003E-2</v>
      </c>
      <c r="E75">
        <v>9.9755800000000006E-2</v>
      </c>
      <c r="F75">
        <v>0.21340858100000001</v>
      </c>
      <c r="G75">
        <v>0.50382167099999997</v>
      </c>
      <c r="K75" s="47"/>
      <c r="L75" s="47"/>
      <c r="M75" s="2" t="s">
        <v>4</v>
      </c>
      <c r="N75" s="9">
        <f t="shared" si="82"/>
        <v>7.954928143200263</v>
      </c>
      <c r="O75" s="9">
        <f t="shared" si="80"/>
        <v>10.408207555241155</v>
      </c>
      <c r="P75" s="9">
        <f t="shared" si="81"/>
        <v>11.133191278690031</v>
      </c>
      <c r="Q75" s="9">
        <f t="shared" si="83"/>
        <v>13.141793566380159</v>
      </c>
    </row>
    <row r="76" spans="1:25">
      <c r="A76" s="54"/>
      <c r="B76" s="47"/>
      <c r="C76" s="3" t="s">
        <v>14</v>
      </c>
      <c r="D76">
        <v>3.3658833315607123E-2</v>
      </c>
      <c r="E76">
        <v>6.9666039616093287E-2</v>
      </c>
      <c r="F76">
        <v>0.1848327832302433</v>
      </c>
      <c r="G76">
        <v>0.34386056801020798</v>
      </c>
      <c r="K76" s="47"/>
      <c r="L76" s="47"/>
      <c r="M76" s="3" t="s">
        <v>14</v>
      </c>
      <c r="N76" s="9">
        <f>(D76*R$5)/10</f>
        <v>14.047428749650837</v>
      </c>
      <c r="O76" s="9">
        <f t="shared" ref="O76:O78" si="84">(E76*S$5)/10</f>
        <v>14.537472505377167</v>
      </c>
      <c r="P76" s="9">
        <f t="shared" ref="P76:P78" si="85">(F76*T$5)/10</f>
        <v>19.28487336950101</v>
      </c>
      <c r="Q76" s="9">
        <f t="shared" ref="Q76:Q77" si="86">(G76*U$5)/10</f>
        <v>17.938667034464974</v>
      </c>
    </row>
    <row r="77" spans="1:25">
      <c r="A77" s="54"/>
      <c r="B77" s="47"/>
      <c r="C77" s="3" t="s">
        <v>15</v>
      </c>
      <c r="D77">
        <v>3.5427487635075382E-2</v>
      </c>
      <c r="E77">
        <v>6.2959813152486943E-2</v>
      </c>
      <c r="F77">
        <v>0.1920295647846996</v>
      </c>
      <c r="G77">
        <v>0.32200777821771875</v>
      </c>
      <c r="K77" s="47"/>
      <c r="L77" s="47"/>
      <c r="M77" s="3" t="s">
        <v>15</v>
      </c>
      <c r="N77" s="9">
        <f t="shared" ref="N77:N78" si="87">(D77*R$5)/10</f>
        <v>14.785572145844318</v>
      </c>
      <c r="O77" s="9">
        <f t="shared" si="84"/>
        <v>13.138059199170096</v>
      </c>
      <c r="P77" s="9">
        <f t="shared" si="85"/>
        <v>20.03576300347229</v>
      </c>
      <c r="Q77" s="9">
        <f t="shared" si="86"/>
        <v>16.798641232349791</v>
      </c>
    </row>
    <row r="78" spans="1:25">
      <c r="A78" s="54"/>
      <c r="B78" s="47"/>
      <c r="C78" s="3" t="s">
        <v>16</v>
      </c>
      <c r="D78">
        <v>3.0076881122972542E-2</v>
      </c>
      <c r="E78">
        <v>6.2736874136160706E-2</v>
      </c>
      <c r="F78">
        <v>0.16058910576295587</v>
      </c>
      <c r="K78" s="47"/>
      <c r="L78" s="47"/>
      <c r="M78" s="3" t="s">
        <v>16</v>
      </c>
      <c r="N78" s="9">
        <f t="shared" si="87"/>
        <v>12.552510083311963</v>
      </c>
      <c r="O78" s="9">
        <f t="shared" si="84"/>
        <v>13.0915376825448</v>
      </c>
      <c r="P78" s="9">
        <f t="shared" si="85"/>
        <v>16.755364037894722</v>
      </c>
      <c r="Q78" s="9"/>
      <c r="R78" s="3">
        <f>AVERAGE(N73:Q78)</f>
        <v>13.201613739163736</v>
      </c>
      <c r="S78" s="3">
        <f>_xlfn.STDEV.S(N73:Q78)</f>
        <v>3.3745254897105506</v>
      </c>
      <c r="U78" s="26">
        <f>(R78/($G$8/10))*1000</f>
        <v>0.40561914417192885</v>
      </c>
      <c r="V78" s="26">
        <f>(S78/($G$8/10))*1000</f>
        <v>0.10368218372138635</v>
      </c>
    </row>
    <row r="79" spans="1:25">
      <c r="A79" s="54"/>
      <c r="B79" s="47" t="s">
        <v>50</v>
      </c>
      <c r="C79" s="1" t="s">
        <v>2</v>
      </c>
      <c r="D79">
        <v>1.3099632999999999E-2</v>
      </c>
      <c r="E79">
        <v>4.9987995E-2</v>
      </c>
      <c r="F79">
        <v>0.20012026699999999</v>
      </c>
      <c r="K79" s="47"/>
      <c r="L79" s="55" t="s">
        <v>50</v>
      </c>
      <c r="M79" s="35" t="s">
        <v>2</v>
      </c>
      <c r="N79" s="36">
        <f>(D79*J$5)/10</f>
        <v>2.7335493106463256</v>
      </c>
      <c r="O79" s="36">
        <f t="shared" ref="O79:O81" si="88">(E79*K$5)/10</f>
        <v>5.2155907449026229</v>
      </c>
      <c r="P79" s="36">
        <f t="shared" ref="P79:P81" si="89">(F79*L$5)/10</f>
        <v>10.439960758904631</v>
      </c>
      <c r="Q79" s="36"/>
      <c r="R79" s="21"/>
      <c r="S79" s="21"/>
    </row>
    <row r="80" spans="1:25">
      <c r="A80" s="54"/>
      <c r="B80" s="47"/>
      <c r="C80" s="1" t="s">
        <v>3</v>
      </c>
      <c r="D80">
        <v>1.0972735000000001E-2</v>
      </c>
      <c r="E80">
        <v>2.6340915999999999E-2</v>
      </c>
      <c r="F80">
        <v>0.110366063</v>
      </c>
      <c r="G80">
        <v>0.21632030799999999</v>
      </c>
      <c r="K80" s="47"/>
      <c r="L80" s="55"/>
      <c r="M80" s="35" t="s">
        <v>3</v>
      </c>
      <c r="N80" s="36">
        <f t="shared" ref="N80:N81" si="90">(D80*J$5)/10</f>
        <v>2.2897215666389137</v>
      </c>
      <c r="O80" s="36">
        <f t="shared" si="88"/>
        <v>2.7483286277406687</v>
      </c>
      <c r="P80" s="36">
        <f t="shared" si="89"/>
        <v>5.757624573001376</v>
      </c>
      <c r="Q80" s="36">
        <f t="shared" ref="Q80:Q81" si="91">(G80*M$5)/10</f>
        <v>5.6425457569326634</v>
      </c>
      <c r="R80" s="21"/>
      <c r="S80" s="21"/>
    </row>
    <row r="81" spans="1:25">
      <c r="A81" s="54"/>
      <c r="B81" s="47"/>
      <c r="C81" s="2" t="s">
        <v>4</v>
      </c>
      <c r="D81">
        <v>6.6769359999999996E-3</v>
      </c>
      <c r="E81">
        <v>2.5397871999999998E-2</v>
      </c>
      <c r="F81">
        <v>5.3916329999999998E-2</v>
      </c>
      <c r="G81">
        <v>0.100731666</v>
      </c>
      <c r="K81" s="47"/>
      <c r="L81" s="55"/>
      <c r="M81" s="37" t="s">
        <v>4</v>
      </c>
      <c r="N81" s="36">
        <f t="shared" si="90"/>
        <v>1.3933011558438035</v>
      </c>
      <c r="O81" s="36">
        <f t="shared" si="88"/>
        <v>2.649934372111173</v>
      </c>
      <c r="P81" s="36">
        <f t="shared" si="89"/>
        <v>2.8127304540531748</v>
      </c>
      <c r="Q81" s="36">
        <f t="shared" si="91"/>
        <v>2.6275065888730995</v>
      </c>
      <c r="R81" s="21"/>
      <c r="S81" s="21"/>
    </row>
    <row r="82" spans="1:25">
      <c r="A82" s="54"/>
      <c r="B82" s="47"/>
      <c r="C82" s="3" t="s">
        <v>14</v>
      </c>
      <c r="D82">
        <v>1.7636212025773399E-2</v>
      </c>
      <c r="E82">
        <v>3.3190853446748235E-2</v>
      </c>
      <c r="F82">
        <v>0.10170343037864368</v>
      </c>
      <c r="G82">
        <v>0.17460583723579012</v>
      </c>
      <c r="K82" s="47"/>
      <c r="L82" s="55"/>
      <c r="M82" s="38" t="s">
        <v>14</v>
      </c>
      <c r="N82" s="36">
        <f>(D82*R$5)/10</f>
        <v>7.3604283761942515</v>
      </c>
      <c r="O82" s="36">
        <f t="shared" ref="O82:O84" si="92">(E82*S$5)/10</f>
        <v>6.9260592689216454</v>
      </c>
      <c r="P82" s="36">
        <f t="shared" ref="P82:P84" si="93">(F82*T$5)/10</f>
        <v>10.611417205425067</v>
      </c>
      <c r="Q82" s="36">
        <f t="shared" ref="Q82:Q83" si="94">(G82*U$5)/10</f>
        <v>9.1089129369257638</v>
      </c>
      <c r="R82" s="21"/>
      <c r="S82" s="21"/>
    </row>
    <row r="83" spans="1:25">
      <c r="A83" s="54"/>
      <c r="B83" s="47"/>
      <c r="C83" s="3" t="s">
        <v>15</v>
      </c>
      <c r="D83">
        <v>2.432012995291128E-2</v>
      </c>
      <c r="E83">
        <v>4.0381745718998836E-2</v>
      </c>
      <c r="F83">
        <v>9.8472685916074873E-2</v>
      </c>
      <c r="G83">
        <v>0.18108435580581508</v>
      </c>
      <c r="K83" s="47"/>
      <c r="L83" s="55"/>
      <c r="M83" s="38" t="s">
        <v>15</v>
      </c>
      <c r="N83" s="36">
        <f t="shared" ref="N83:N84" si="95">(D83*R$5)/10</f>
        <v>10.149944577471702</v>
      </c>
      <c r="O83" s="36">
        <f t="shared" si="92"/>
        <v>8.4266095983654257</v>
      </c>
      <c r="P83" s="36">
        <f t="shared" si="93"/>
        <v>10.27433145277347</v>
      </c>
      <c r="Q83" s="36">
        <f t="shared" si="94"/>
        <v>9.4468870994672081</v>
      </c>
      <c r="R83" s="21"/>
      <c r="S83" s="21"/>
    </row>
    <row r="84" spans="1:25" ht="14.65" thickBot="1">
      <c r="A84" s="54"/>
      <c r="B84" s="47"/>
      <c r="C84" s="3" t="s">
        <v>16</v>
      </c>
      <c r="D84">
        <v>1.6130240086300839E-2</v>
      </c>
      <c r="E84">
        <v>3.7771586060637678E-2</v>
      </c>
      <c r="F84">
        <v>8.8328588695306492E-2</v>
      </c>
      <c r="K84" s="48"/>
      <c r="L84" s="55"/>
      <c r="M84" s="39" t="s">
        <v>16</v>
      </c>
      <c r="N84" s="36">
        <f t="shared" si="95"/>
        <v>6.7319148053181923</v>
      </c>
      <c r="O84" s="36">
        <f t="shared" si="92"/>
        <v>7.8819378404016733</v>
      </c>
      <c r="P84" s="36">
        <f t="shared" si="93"/>
        <v>9.2159281385370839</v>
      </c>
      <c r="Q84" s="36"/>
      <c r="R84" s="38">
        <f>AVERAGE(N79:Q84)</f>
        <v>6.3838711458840871</v>
      </c>
      <c r="S84" s="38">
        <f>_xlfn.STDEV.S(N79:Q84)</f>
        <v>3.1439989403064623</v>
      </c>
      <c r="T84" s="20">
        <f>MEDIAN(N67:Q78)</f>
        <v>12.067082918594291</v>
      </c>
      <c r="U84" s="26">
        <f>(R84/($G$8/10))*1000</f>
        <v>0.19614422917219834</v>
      </c>
      <c r="V84" s="26">
        <f>(S84/($G$8/10))*1000</f>
        <v>9.6599263138669969E-2</v>
      </c>
      <c r="W84" s="26">
        <f>(T84/($G$8/10))*1000</f>
        <v>0.37076072234802199</v>
      </c>
      <c r="X84" s="29">
        <f>(W84*10^-18)*(6.02214*10^23)</f>
        <v>223277.29764809171</v>
      </c>
      <c r="Y84" s="30">
        <f>T84*K12/10000000</f>
        <v>3.1815419200688103E-2</v>
      </c>
    </row>
    <row r="85" spans="1:25">
      <c r="A85" s="54" t="s">
        <v>12</v>
      </c>
      <c r="B85" s="47" t="s">
        <v>48</v>
      </c>
      <c r="C85" s="1" t="s">
        <v>2</v>
      </c>
      <c r="D85">
        <v>5.3307853000000002E-2</v>
      </c>
      <c r="E85">
        <v>0.11649237699999999</v>
      </c>
      <c r="F85">
        <v>0.29471386399999999</v>
      </c>
      <c r="G85">
        <v>0.45514528199999998</v>
      </c>
      <c r="K85" s="46" t="s">
        <v>12</v>
      </c>
      <c r="L85" s="47" t="s">
        <v>48</v>
      </c>
      <c r="M85" s="12" t="s">
        <v>2</v>
      </c>
      <c r="N85" s="9">
        <f>(D85*J$5)/10</f>
        <v>11.123948649567943</v>
      </c>
      <c r="O85" s="9">
        <f t="shared" ref="O85:O87" si="96">(E85*K$5)/10</f>
        <v>12.154449549995096</v>
      </c>
      <c r="P85" s="9">
        <f t="shared" ref="P85:P87" si="97">(F85*L$5)/10</f>
        <v>15.374760494723684</v>
      </c>
      <c r="Q85" s="9">
        <f t="shared" ref="Q85:Q87" si="98">(G85*M$5)/10</f>
        <v>11.872108095080101</v>
      </c>
    </row>
    <row r="86" spans="1:25">
      <c r="A86" s="54"/>
      <c r="B86" s="47"/>
      <c r="C86" s="1" t="s">
        <v>3</v>
      </c>
      <c r="D86">
        <v>5.1213806000000001E-2</v>
      </c>
      <c r="E86">
        <v>0.11428959399999999</v>
      </c>
      <c r="F86">
        <v>0.178018448</v>
      </c>
      <c r="G86">
        <v>0.42772718999999998</v>
      </c>
      <c r="K86" s="47"/>
      <c r="L86" s="47"/>
      <c r="M86" s="1" t="s">
        <v>3</v>
      </c>
      <c r="N86" s="9">
        <f t="shared" ref="N86:N87" si="99">(D86*J$5)/10</f>
        <v>10.686976046342263</v>
      </c>
      <c r="O86" s="9">
        <f t="shared" si="96"/>
        <v>11.92461807490135</v>
      </c>
      <c r="P86" s="9">
        <f t="shared" si="97"/>
        <v>9.286943493240015</v>
      </c>
      <c r="Q86" s="9">
        <f t="shared" si="98"/>
        <v>11.156928646103959</v>
      </c>
    </row>
    <row r="87" spans="1:25">
      <c r="A87" s="54"/>
      <c r="B87" s="47"/>
      <c r="C87" s="2" t="s">
        <v>4</v>
      </c>
      <c r="D87">
        <v>4.7580781000000003E-2</v>
      </c>
      <c r="E87">
        <v>9.4408249E-2</v>
      </c>
      <c r="F87">
        <v>0.23382530900000001</v>
      </c>
      <c r="G87">
        <v>0.40462344300000003</v>
      </c>
      <c r="K87" s="47"/>
      <c r="L87" s="47"/>
      <c r="M87" s="2" t="s">
        <v>4</v>
      </c>
      <c r="N87" s="9">
        <f t="shared" si="99"/>
        <v>9.9288591598378204</v>
      </c>
      <c r="O87" s="9">
        <f t="shared" si="96"/>
        <v>9.8502608421654507</v>
      </c>
      <c r="P87" s="9">
        <f t="shared" si="97"/>
        <v>12.198299987270904</v>
      </c>
      <c r="Q87" s="9">
        <f t="shared" si="98"/>
        <v>10.554285506357248</v>
      </c>
    </row>
    <row r="88" spans="1:25">
      <c r="A88" s="54"/>
      <c r="B88" s="47"/>
      <c r="C88" s="3" t="s">
        <v>14</v>
      </c>
      <c r="E88">
        <v>6.9967019998702445E-2</v>
      </c>
      <c r="F88">
        <v>0.1803072302403943</v>
      </c>
      <c r="G88">
        <v>0.30097398737431752</v>
      </c>
      <c r="K88" s="47"/>
      <c r="L88" s="47"/>
      <c r="M88" s="3" t="s">
        <v>14</v>
      </c>
      <c r="N88" s="9"/>
      <c r="O88" s="9">
        <f t="shared" ref="O88" si="100">(E88*S$5)/10</f>
        <v>14.600279205183133</v>
      </c>
      <c r="P88" s="9">
        <f t="shared" ref="P88" si="101">(F88*T$5)/10</f>
        <v>18.812691352810347</v>
      </c>
      <c r="Q88" s="9">
        <f t="shared" ref="Q88:Q90" si="102">(G88*U$5)/10</f>
        <v>15.701341322110732</v>
      </c>
      <c r="R88" s="3"/>
      <c r="S88" s="3"/>
    </row>
    <row r="89" spans="1:25">
      <c r="A89" s="54"/>
      <c r="B89" s="47"/>
      <c r="C89" s="3" t="s">
        <v>15</v>
      </c>
      <c r="G89">
        <v>0.32111854655568917</v>
      </c>
      <c r="K89" s="47"/>
      <c r="L89" s="47"/>
      <c r="M89" s="3" t="s">
        <v>15</v>
      </c>
      <c r="N89" s="9"/>
      <c r="O89" s="9"/>
      <c r="P89" s="9"/>
      <c r="Q89" s="9">
        <f t="shared" si="102"/>
        <v>16.752251409887858</v>
      </c>
    </row>
    <row r="90" spans="1:25">
      <c r="A90" s="54"/>
      <c r="B90" s="47"/>
      <c r="C90" s="3" t="s">
        <v>16</v>
      </c>
      <c r="D90">
        <v>3.6668204044114965E-2</v>
      </c>
      <c r="G90">
        <v>0.31510598601474421</v>
      </c>
      <c r="K90" s="47"/>
      <c r="L90" s="47"/>
      <c r="M90" s="3" t="s">
        <v>16</v>
      </c>
      <c r="N90" s="9">
        <f t="shared" ref="N90" si="103">(D90*R$5)/10</f>
        <v>15.303381993591618</v>
      </c>
      <c r="O90" s="9"/>
      <c r="P90" s="9"/>
      <c r="Q90" s="9">
        <f t="shared" si="102"/>
        <v>16.438585547609133</v>
      </c>
      <c r="R90" s="3">
        <f>AVERAGE(N85:Q90)</f>
        <v>12.984498298709925</v>
      </c>
      <c r="S90" s="3">
        <f>_xlfn.STDEV.S(N85:Q90)</f>
        <v>2.8249248532027971</v>
      </c>
      <c r="U90" s="26">
        <f>(R90/($G$9/10))*1000</f>
        <v>0.36449975191211492</v>
      </c>
      <c r="V90" s="26">
        <f>(S90/($G$9/10))*1000</f>
        <v>7.9301054570979579E-2</v>
      </c>
    </row>
    <row r="91" spans="1:25">
      <c r="A91" s="54"/>
      <c r="B91" s="47" t="s">
        <v>49</v>
      </c>
      <c r="C91" s="1" t="s">
        <v>2</v>
      </c>
      <c r="D91">
        <v>4.5603997E-2</v>
      </c>
      <c r="E91">
        <v>0.100654587</v>
      </c>
      <c r="F91">
        <v>0.29515808700000001</v>
      </c>
      <c r="G91">
        <v>0.607419076</v>
      </c>
      <c r="K91" s="47"/>
      <c r="L91" s="47" t="s">
        <v>49</v>
      </c>
      <c r="M91" s="1" t="s">
        <v>2</v>
      </c>
      <c r="N91" s="9">
        <f>(D91*J$5)/10</f>
        <v>9.516356264489783</v>
      </c>
      <c r="O91" s="9">
        <f t="shared" ref="O91:O93" si="104">(E91*K$5)/10</f>
        <v>10.501984174184139</v>
      </c>
      <c r="P91" s="9">
        <f t="shared" ref="P91:P93" si="105">(F91*L$5)/10</f>
        <v>15.397934912576142</v>
      </c>
      <c r="Q91" s="9">
        <f t="shared" ref="Q91:Q93" si="106">(G91*M$5)/10</f>
        <v>15.844050711890441</v>
      </c>
      <c r="W91" s="25"/>
    </row>
    <row r="92" spans="1:25">
      <c r="A92" s="54"/>
      <c r="B92" s="47"/>
      <c r="C92" s="1" t="s">
        <v>3</v>
      </c>
      <c r="D92">
        <v>4.5829423000000001E-2</v>
      </c>
      <c r="E92">
        <v>0.106476501</v>
      </c>
      <c r="F92">
        <v>0.28984001100000001</v>
      </c>
      <c r="G92">
        <v>0.53973709599999997</v>
      </c>
      <c r="K92" s="47"/>
      <c r="L92" s="47"/>
      <c r="M92" s="1" t="s">
        <v>3</v>
      </c>
      <c r="N92" s="9">
        <f t="shared" ref="N92:N93" si="107">(D92*J$5)/10</f>
        <v>9.5633967492805994</v>
      </c>
      <c r="O92" s="9">
        <f t="shared" si="104"/>
        <v>11.109424436111407</v>
      </c>
      <c r="P92" s="9">
        <f t="shared" si="105"/>
        <v>15.120499220603611</v>
      </c>
      <c r="Q92" s="9">
        <f t="shared" si="106"/>
        <v>14.078619289382473</v>
      </c>
      <c r="U92" s="27"/>
      <c r="V92" s="27"/>
      <c r="W92" s="25"/>
    </row>
    <row r="93" spans="1:25">
      <c r="A93" s="54"/>
      <c r="B93" s="47"/>
      <c r="C93" s="2" t="s">
        <v>4</v>
      </c>
      <c r="D93">
        <v>3.9987844000000002E-2</v>
      </c>
      <c r="E93">
        <v>8.9616646999999994E-2</v>
      </c>
      <c r="F93">
        <v>0.24021762199999999</v>
      </c>
      <c r="G93">
        <v>0.49499660499999998</v>
      </c>
      <c r="K93" s="47"/>
      <c r="L93" s="47"/>
      <c r="M93" s="2" t="s">
        <v>4</v>
      </c>
      <c r="N93" s="9">
        <f t="shared" si="107"/>
        <v>8.3444126564792178</v>
      </c>
      <c r="O93" s="9">
        <f t="shared" si="104"/>
        <v>9.350320105505439</v>
      </c>
      <c r="P93" s="9">
        <f t="shared" si="105"/>
        <v>12.531776940300533</v>
      </c>
      <c r="Q93" s="9">
        <f t="shared" si="106"/>
        <v>12.911598633813076</v>
      </c>
    </row>
    <row r="94" spans="1:25">
      <c r="A94" s="54"/>
      <c r="B94" s="47"/>
      <c r="C94" s="3" t="s">
        <v>14</v>
      </c>
      <c r="D94">
        <v>2.726740158722292E-2</v>
      </c>
      <c r="E94">
        <v>6.809744052636435E-2</v>
      </c>
      <c r="F94">
        <v>0.17544556728494923</v>
      </c>
      <c r="G94">
        <v>0.31045080307031042</v>
      </c>
      <c r="K94" s="47"/>
      <c r="L94" s="47"/>
      <c r="M94" s="3" t="s">
        <v>14</v>
      </c>
      <c r="N94" s="9">
        <f>(D94*R$5)/10</f>
        <v>11.379980921888382</v>
      </c>
      <c r="O94" s="9">
        <f t="shared" ref="O94:O96" si="108">(E94*S$5)/10</f>
        <v>14.210147078748117</v>
      </c>
      <c r="P94" s="9">
        <f t="shared" ref="P94:P96" si="109">(F94*T$5)/10</f>
        <v>18.30544067561765</v>
      </c>
      <c r="Q94" s="9">
        <f t="shared" ref="Q94:Q96" si="110">(G94*U$5)/10</f>
        <v>16.195731947651609</v>
      </c>
    </row>
    <row r="95" spans="1:25">
      <c r="A95" s="54"/>
      <c r="B95" s="47"/>
      <c r="C95" s="3" t="s">
        <v>15</v>
      </c>
      <c r="D95">
        <v>3.4953374073888356E-2</v>
      </c>
      <c r="E95">
        <v>7.6221725266246612E-2</v>
      </c>
      <c r="F95">
        <v>0.17052443751423393</v>
      </c>
      <c r="G95">
        <v>0.32527161129310106</v>
      </c>
      <c r="K95" s="47"/>
      <c r="L95" s="47"/>
      <c r="M95" s="3" t="s">
        <v>15</v>
      </c>
      <c r="N95" s="9">
        <f t="shared" ref="N95:N96" si="111">(D95*R$5)/10</f>
        <v>14.587702053094262</v>
      </c>
      <c r="O95" s="9">
        <f t="shared" si="108"/>
        <v>15.905471898168599</v>
      </c>
      <c r="P95" s="9">
        <f t="shared" si="109"/>
        <v>17.791985417277971</v>
      </c>
      <c r="Q95" s="9">
        <f t="shared" si="110"/>
        <v>16.968910289759187</v>
      </c>
    </row>
    <row r="96" spans="1:25">
      <c r="A96" s="54"/>
      <c r="B96" s="47"/>
      <c r="C96" s="3" t="s">
        <v>16</v>
      </c>
      <c r="D96">
        <v>3.1066218641126794E-2</v>
      </c>
      <c r="E96">
        <v>6.0959868053254131E-2</v>
      </c>
      <c r="F96">
        <v>0.15562483721462361</v>
      </c>
      <c r="G96">
        <v>0.32184496838208143</v>
      </c>
      <c r="K96" s="47"/>
      <c r="L96" s="47"/>
      <c r="M96" s="3" t="s">
        <v>16</v>
      </c>
      <c r="N96" s="9">
        <f t="shared" si="111"/>
        <v>12.965407588264522</v>
      </c>
      <c r="O96" s="9">
        <f t="shared" si="108"/>
        <v>12.720723190799605</v>
      </c>
      <c r="P96" s="9">
        <f t="shared" si="109"/>
        <v>16.237407814687671</v>
      </c>
      <c r="Q96" s="9">
        <f t="shared" si="110"/>
        <v>16.79014769833298</v>
      </c>
      <c r="R96" s="3">
        <f>AVERAGE(N91:Q96)</f>
        <v>13.680392944537809</v>
      </c>
      <c r="S96" s="3">
        <f>_xlfn.STDEV.S(N91:Q96)</f>
        <v>2.9074326242731621</v>
      </c>
      <c r="U96" s="26">
        <f>(R96/($G$9/10))*1000</f>
        <v>0.38403484829596479</v>
      </c>
      <c r="V96" s="26">
        <f>(S96/($G$9/10))*1000</f>
        <v>8.1617205830282188E-2</v>
      </c>
    </row>
    <row r="97" spans="1:25">
      <c r="A97" s="54"/>
      <c r="B97" s="47" t="s">
        <v>50</v>
      </c>
      <c r="C97" s="1" t="s">
        <v>2</v>
      </c>
      <c r="D97" s="21"/>
      <c r="E97">
        <v>1.8144674999999999E-2</v>
      </c>
      <c r="F97" s="21"/>
      <c r="G97">
        <v>4.7692821000000003E-2</v>
      </c>
      <c r="K97" s="47"/>
      <c r="L97" s="55" t="s">
        <v>50</v>
      </c>
      <c r="M97" s="35" t="s">
        <v>2</v>
      </c>
      <c r="N97" s="36"/>
      <c r="O97" s="36">
        <f t="shared" ref="O97:O98" si="112">(E97*K$5)/10</f>
        <v>1.893158527347736</v>
      </c>
      <c r="P97" s="36"/>
      <c r="Q97" s="36">
        <f t="shared" ref="Q97:Q99" si="113">(G97*M$5)/10</f>
        <v>1.2440298706014188</v>
      </c>
      <c r="R97" s="21"/>
      <c r="S97" s="21"/>
    </row>
    <row r="98" spans="1:25">
      <c r="A98" s="54"/>
      <c r="B98" s="47"/>
      <c r="C98" s="1" t="s">
        <v>3</v>
      </c>
      <c r="D98">
        <v>7.9846269999999993E-3</v>
      </c>
      <c r="E98">
        <v>1.8009739E-2</v>
      </c>
      <c r="F98" s="21"/>
      <c r="G98">
        <v>8.2005199000000001E-2</v>
      </c>
      <c r="K98" s="47"/>
      <c r="L98" s="55"/>
      <c r="M98" s="35" t="s">
        <v>3</v>
      </c>
      <c r="N98" s="36">
        <f t="shared" ref="N98:N99" si="114">(D98*J$5)/10</f>
        <v>1.6661819175863961</v>
      </c>
      <c r="O98" s="36">
        <f t="shared" si="112"/>
        <v>1.8790797279729226</v>
      </c>
      <c r="P98" s="36"/>
      <c r="Q98" s="36">
        <f t="shared" si="113"/>
        <v>2.1390413685240719</v>
      </c>
      <c r="R98" s="21"/>
      <c r="S98" s="21"/>
    </row>
    <row r="99" spans="1:25">
      <c r="A99" s="54"/>
      <c r="B99" s="47"/>
      <c r="C99" s="2" t="s">
        <v>4</v>
      </c>
      <c r="D99">
        <v>1.0596463E-2</v>
      </c>
      <c r="E99" s="21"/>
      <c r="F99" s="21"/>
      <c r="G99">
        <v>6.0560217999999999E-2</v>
      </c>
      <c r="K99" s="47"/>
      <c r="L99" s="55"/>
      <c r="M99" s="37" t="s">
        <v>4</v>
      </c>
      <c r="N99" s="36">
        <f t="shared" si="114"/>
        <v>2.2112034840166359</v>
      </c>
      <c r="O99" s="36"/>
      <c r="P99" s="36"/>
      <c r="Q99" s="36">
        <f t="shared" si="113"/>
        <v>1.5796658403186867</v>
      </c>
      <c r="R99" s="21"/>
      <c r="S99" s="21"/>
    </row>
    <row r="100" spans="1:25">
      <c r="A100" s="54"/>
      <c r="B100" s="47"/>
      <c r="C100" s="3" t="s">
        <v>14</v>
      </c>
      <c r="D100">
        <v>1.2381114328590967E-2</v>
      </c>
      <c r="E100">
        <v>3.2706498363462101E-2</v>
      </c>
      <c r="F100">
        <v>8.2796168342223794E-2</v>
      </c>
      <c r="G100">
        <v>0.16910172750700569</v>
      </c>
      <c r="K100" s="47"/>
      <c r="L100" s="55"/>
      <c r="M100" s="38" t="s">
        <v>14</v>
      </c>
      <c r="N100" s="36">
        <f>(D100*R$5)/10</f>
        <v>5.1672266754271945</v>
      </c>
      <c r="O100" s="36">
        <f t="shared" ref="O100:O102" si="115">(E100*S$5)/10</f>
        <v>6.8249870859051542</v>
      </c>
      <c r="P100" s="36">
        <f t="shared" ref="P100:P102" si="116">(F100*T$5)/10</f>
        <v>8.6386927365080748</v>
      </c>
      <c r="Q100" s="36">
        <f t="shared" ref="Q100:Q102" si="117">(G100*U$5)/10</f>
        <v>8.8217721568206962</v>
      </c>
      <c r="R100" s="21"/>
      <c r="S100" s="21"/>
    </row>
    <row r="101" spans="1:25">
      <c r="A101" s="54"/>
      <c r="B101" s="47"/>
      <c r="C101" s="3" t="s">
        <v>15</v>
      </c>
      <c r="D101">
        <v>1.1162951974368349E-2</v>
      </c>
      <c r="E101">
        <v>2.5527277761329577E-2</v>
      </c>
      <c r="G101">
        <v>0.18439267555539421</v>
      </c>
      <c r="K101" s="47"/>
      <c r="L101" s="55"/>
      <c r="M101" s="38" t="s">
        <v>15</v>
      </c>
      <c r="N101" s="36">
        <f t="shared" ref="N101:N102" si="118">(D101*R$5)/10</f>
        <v>4.6588297052768786</v>
      </c>
      <c r="O101" s="36">
        <f t="shared" si="115"/>
        <v>5.3268723274277789</v>
      </c>
      <c r="P101" s="36"/>
      <c r="Q101" s="36">
        <f t="shared" si="117"/>
        <v>9.6194769569628296</v>
      </c>
      <c r="R101" s="21"/>
      <c r="S101" s="21"/>
    </row>
    <row r="102" spans="1:25" ht="14.65" thickBot="1">
      <c r="A102" s="54"/>
      <c r="B102" s="47"/>
      <c r="C102" s="3" t="s">
        <v>16</v>
      </c>
      <c r="D102">
        <v>1.5579609984795132E-2</v>
      </c>
      <c r="E102">
        <v>2.9325604005964498E-2</v>
      </c>
      <c r="F102">
        <v>7.6848779256693298E-2</v>
      </c>
      <c r="G102">
        <v>0.12819199943740575</v>
      </c>
      <c r="K102" s="48"/>
      <c r="L102" s="55"/>
      <c r="M102" s="39" t="s">
        <v>16</v>
      </c>
      <c r="N102" s="36">
        <f t="shared" si="118"/>
        <v>6.5021107284571018</v>
      </c>
      <c r="O102" s="36">
        <f t="shared" si="115"/>
        <v>6.1194832416138203</v>
      </c>
      <c r="P102" s="36">
        <f t="shared" si="116"/>
        <v>8.0181607973729339</v>
      </c>
      <c r="Q102" s="36">
        <f t="shared" si="117"/>
        <v>6.6875757452994034</v>
      </c>
      <c r="R102" s="38">
        <f>AVERAGE(N97:Q102)</f>
        <v>4.9443082718577624</v>
      </c>
      <c r="S102" s="38">
        <f>_xlfn.STDEV.S(N97:Q102)</f>
        <v>2.8743669943566346</v>
      </c>
      <c r="T102" s="20">
        <f>MEDIAN(N85:Q96)</f>
        <v>12.938503111038798</v>
      </c>
      <c r="U102" s="26">
        <f>(R102/($G$9/10))*1000</f>
        <v>0.13879620891076166</v>
      </c>
      <c r="V102" s="26">
        <f>(S102/($G$9/10))*1000</f>
        <v>8.0688990228560437E-2</v>
      </c>
      <c r="W102" s="26">
        <f>(T102/($G$9/10))*1000</f>
        <v>0.36320857884484731</v>
      </c>
      <c r="X102" s="29">
        <f>(W102*10^-18)*(6.02214*10^23)</f>
        <v>218729.29110047087</v>
      </c>
      <c r="Y102" s="30">
        <f>T102*K12/10000000</f>
        <v>3.4112958623396895E-2</v>
      </c>
    </row>
  </sheetData>
  <mergeCells count="45">
    <mergeCell ref="C1:N1"/>
    <mergeCell ref="G2:H2"/>
    <mergeCell ref="J2:K2"/>
    <mergeCell ref="R2:S2"/>
    <mergeCell ref="C3:E3"/>
    <mergeCell ref="L19:L24"/>
    <mergeCell ref="B25:B30"/>
    <mergeCell ref="L25:L30"/>
    <mergeCell ref="A31:A48"/>
    <mergeCell ref="B31:B36"/>
    <mergeCell ref="K31:K48"/>
    <mergeCell ref="L31:L36"/>
    <mergeCell ref="B37:B42"/>
    <mergeCell ref="L37:L42"/>
    <mergeCell ref="B43:B48"/>
    <mergeCell ref="A13:A30"/>
    <mergeCell ref="B13:B18"/>
    <mergeCell ref="K13:K30"/>
    <mergeCell ref="L13:L18"/>
    <mergeCell ref="B19:B24"/>
    <mergeCell ref="L43:L48"/>
    <mergeCell ref="A49:A66"/>
    <mergeCell ref="B49:B54"/>
    <mergeCell ref="K49:K66"/>
    <mergeCell ref="L49:L54"/>
    <mergeCell ref="B55:B60"/>
    <mergeCell ref="L55:L60"/>
    <mergeCell ref="B61:B66"/>
    <mergeCell ref="L61:L66"/>
    <mergeCell ref="A67:A84"/>
    <mergeCell ref="B67:B72"/>
    <mergeCell ref="K67:K84"/>
    <mergeCell ref="L67:L72"/>
    <mergeCell ref="B73:B78"/>
    <mergeCell ref="L73:L78"/>
    <mergeCell ref="B79:B84"/>
    <mergeCell ref="L79:L84"/>
    <mergeCell ref="A85:A102"/>
    <mergeCell ref="B85:B90"/>
    <mergeCell ref="K85:K102"/>
    <mergeCell ref="L85:L90"/>
    <mergeCell ref="B91:B96"/>
    <mergeCell ref="L91:L96"/>
    <mergeCell ref="B97:B102"/>
    <mergeCell ref="L97:L10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Legend</vt:lpstr>
      <vt:lpstr>PGK1</vt:lpstr>
      <vt:lpstr>GAP3</vt:lpstr>
      <vt:lpstr>FBA3</vt:lpstr>
      <vt:lpstr>FBP1</vt:lpstr>
      <vt:lpstr>TRK1</vt:lpstr>
      <vt:lpstr>RPE1</vt:lpstr>
      <vt:lpstr>PRK1</vt:lpstr>
      <vt:lpstr>RPI1</vt:lpstr>
      <vt:lpstr>TPI1</vt:lpstr>
      <vt:lpstr>SBP1</vt:lpstr>
      <vt:lpstr>RbcL</vt:lpstr>
      <vt:lpstr>RBCS</vt:lpstr>
    </vt:vector>
  </TitlesOfParts>
  <Company>MPI of Molecular Plant Physiology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Hammel</dc:creator>
  <cp:lastModifiedBy>Michael Schroda</cp:lastModifiedBy>
  <dcterms:created xsi:type="dcterms:W3CDTF">2019-10-08T13:48:48Z</dcterms:created>
  <dcterms:modified xsi:type="dcterms:W3CDTF">2020-02-14T11:41:00Z</dcterms:modified>
</cp:coreProperties>
</file>