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eliabain/Desktop/FINAL FIGURES/"/>
    </mc:Choice>
  </mc:AlternateContent>
  <xr:revisionPtr revIDLastSave="0" documentId="13_ncr:1_{BECF4848-13AB-CD43-8B66-3180BC6A3436}" xr6:coauthVersionLast="45" xr6:coauthVersionMax="45" xr10:uidLastSave="{00000000-0000-0000-0000-000000000000}"/>
  <bookViews>
    <workbookView xWindow="80" yWindow="460" windowWidth="25440" windowHeight="14280" xr2:uid="{DDAE1C21-1843-4A4E-A995-3C314F181CF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2" i="1" l="1"/>
  <c r="W25" i="1"/>
  <c r="V12" i="1"/>
  <c r="V25" i="1"/>
  <c r="U12" i="1"/>
  <c r="U25" i="1"/>
  <c r="T12" i="1"/>
  <c r="T25" i="1"/>
  <c r="S12" i="1"/>
  <c r="S25" i="1"/>
  <c r="R12" i="1"/>
  <c r="R25" i="1"/>
  <c r="Q12" i="1"/>
  <c r="Q25" i="1"/>
  <c r="P12" i="1"/>
  <c r="P25" i="1"/>
  <c r="W24" i="1"/>
  <c r="V24" i="1"/>
  <c r="U24" i="1"/>
  <c r="T24" i="1"/>
  <c r="S24" i="1"/>
  <c r="R24" i="1"/>
  <c r="Q24" i="1"/>
  <c r="P24" i="1"/>
  <c r="W11" i="1"/>
  <c r="W22" i="1"/>
  <c r="V11" i="1"/>
  <c r="V22" i="1"/>
  <c r="U11" i="1"/>
  <c r="U22" i="1"/>
  <c r="T11" i="1"/>
  <c r="T22" i="1"/>
  <c r="S11" i="1"/>
  <c r="S22" i="1"/>
  <c r="R11" i="1"/>
  <c r="R22" i="1"/>
  <c r="Q11" i="1"/>
  <c r="Q22" i="1"/>
  <c r="P11" i="1"/>
  <c r="P22" i="1"/>
  <c r="W21" i="1"/>
  <c r="V21" i="1"/>
  <c r="U21" i="1"/>
  <c r="T21" i="1"/>
  <c r="S21" i="1"/>
  <c r="R21" i="1"/>
  <c r="Q21" i="1"/>
  <c r="P21" i="1"/>
  <c r="W10" i="1"/>
  <c r="W19" i="1"/>
  <c r="V10" i="1"/>
  <c r="V19" i="1"/>
  <c r="U10" i="1"/>
  <c r="U19" i="1"/>
  <c r="T10" i="1"/>
  <c r="T19" i="1"/>
  <c r="S10" i="1"/>
  <c r="S19" i="1"/>
  <c r="R10" i="1"/>
  <c r="R19" i="1"/>
  <c r="Q10" i="1"/>
  <c r="Q19" i="1"/>
  <c r="P10" i="1"/>
  <c r="P19" i="1"/>
  <c r="W18" i="1"/>
  <c r="V18" i="1"/>
  <c r="U18" i="1"/>
  <c r="T18" i="1"/>
  <c r="S18" i="1"/>
  <c r="R18" i="1"/>
  <c r="Q18" i="1"/>
  <c r="P18" i="1"/>
</calcChain>
</file>

<file path=xl/sharedStrings.xml><?xml version="1.0" encoding="utf-8"?>
<sst xmlns="http://schemas.openxmlformats.org/spreadsheetml/2006/main" count="110" uniqueCount="38">
  <si>
    <t>A. A. Bain, J. E. Kendrick, A. Lamur, Y. Lavallée, E. S. Calder, J. A. Cortés, G. P. Cortés, D. Gomez Martinez, R. A Torres</t>
  </si>
  <si>
    <t>Supplementary File F: Glass analyses and viscosity calculations</t>
  </si>
  <si>
    <t>Na2O</t>
  </si>
  <si>
    <t>Al2O3</t>
  </si>
  <si>
    <t>K2O</t>
  </si>
  <si>
    <t>FeO</t>
  </si>
  <si>
    <t>MgO</t>
  </si>
  <si>
    <t>CaO</t>
  </si>
  <si>
    <t>SiO2</t>
  </si>
  <si>
    <t>P2O5</t>
  </si>
  <si>
    <t>TiO2</t>
  </si>
  <si>
    <t>MnO</t>
  </si>
  <si>
    <t>Total</t>
  </si>
  <si>
    <t>Sample</t>
  </si>
  <si>
    <t>GAL4</t>
  </si>
  <si>
    <t>GAL5</t>
  </si>
  <si>
    <t>GAL6</t>
  </si>
  <si>
    <t>GAL7</t>
  </si>
  <si>
    <t>GAL8</t>
  </si>
  <si>
    <t>GAL14</t>
  </si>
  <si>
    <t>GAL16</t>
  </si>
  <si>
    <t>GAL18</t>
  </si>
  <si>
    <t>Glass analyses (wt%)</t>
  </si>
  <si>
    <t>Log(Relative viscosity (Pa.s))</t>
  </si>
  <si>
    <t>at strain rate=10^(-6)</t>
  </si>
  <si>
    <t>at strain rate=10^(-5)</t>
  </si>
  <si>
    <t>at strain rate=10^(-4)</t>
  </si>
  <si>
    <t>Log(Melt viscosity (Pa.s)), Giordano et al. 2008* model at 940°C</t>
  </si>
  <si>
    <t>*Giordano, D., Russell, J.K. and Dingwell, D.B., 2008. Viscosity of magmatic liquids: a model. Earth and Planetary Science Letters, 271(1-4), pp.123-134.</t>
  </si>
  <si>
    <t>0 wt% H2O</t>
  </si>
  <si>
    <t>0.36 wt%H2O</t>
  </si>
  <si>
    <t>Melt viscosity results and relative viscosity calculations</t>
  </si>
  <si>
    <t>at strain rate=10^(-6):</t>
  </si>
  <si>
    <t>at strain rate=10^(-5):</t>
  </si>
  <si>
    <t>at strain rate=10^(-4):</t>
  </si>
  <si>
    <t>Calculated NBO/T (after Mysen &amp; Richet 2019)</t>
  </si>
  <si>
    <t>Micro-textural controls on magma rheology and vulcanian explosion cyclicity</t>
  </si>
  <si>
    <t>Log(Apparent viscosity (Pa.s)) (measured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</si>
</sst>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E843-1FD8-8B4B-A041-6A2B280E928A}">
  <dimension ref="A1:AA81"/>
  <sheetViews>
    <sheetView tabSelected="1" workbookViewId="0">
      <selection activeCell="L2" sqref="L2"/>
    </sheetView>
  </sheetViews>
  <sheetFormatPr baseColWidth="10" defaultRowHeight="16" x14ac:dyDescent="0.2"/>
  <cols>
    <col min="13" max="13" width="15.6640625" customWidth="1"/>
    <col min="15" max="15" width="20.83203125" customWidth="1"/>
  </cols>
  <sheetData>
    <row r="1" spans="1:27" s="2" customFormat="1" x14ac:dyDescent="0.2">
      <c r="A1" s="1" t="s">
        <v>1</v>
      </c>
    </row>
    <row r="2" spans="1:27" s="2" customFormat="1" x14ac:dyDescent="0.2"/>
    <row r="3" spans="1:27" s="2" customFormat="1" x14ac:dyDescent="0.2">
      <c r="A3" s="3" t="s">
        <v>36</v>
      </c>
    </row>
    <row r="4" spans="1:27" s="2" customFormat="1" x14ac:dyDescent="0.2">
      <c r="A4" s="2" t="s">
        <v>0</v>
      </c>
    </row>
    <row r="6" spans="1:27" x14ac:dyDescent="0.2">
      <c r="A6" s="1" t="s">
        <v>22</v>
      </c>
      <c r="O6" s="9" t="s">
        <v>31</v>
      </c>
      <c r="P6" s="2"/>
      <c r="Q6" s="2"/>
      <c r="R6" s="2"/>
      <c r="S6" s="2"/>
      <c r="T6" s="2"/>
      <c r="U6" s="2"/>
      <c r="V6" s="2"/>
      <c r="W6" s="2"/>
    </row>
    <row r="7" spans="1:27" x14ac:dyDescent="0.2">
      <c r="O7" s="2"/>
      <c r="P7" s="2"/>
      <c r="Q7" s="2"/>
      <c r="R7" s="2"/>
      <c r="S7" s="2"/>
      <c r="T7" s="2"/>
      <c r="U7" s="2"/>
      <c r="V7" s="2"/>
      <c r="W7" s="2"/>
    </row>
    <row r="8" spans="1:27" ht="51" customHeight="1" x14ac:dyDescent="0.2">
      <c r="A8" s="5" t="s">
        <v>13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13" t="s">
        <v>35</v>
      </c>
      <c r="O8" s="2" t="s">
        <v>13</v>
      </c>
      <c r="P8" s="10" t="s">
        <v>14</v>
      </c>
      <c r="Q8" s="10" t="s">
        <v>15</v>
      </c>
      <c r="R8" s="11" t="s">
        <v>16</v>
      </c>
      <c r="S8" s="11" t="s">
        <v>17</v>
      </c>
      <c r="T8" s="10" t="s">
        <v>18</v>
      </c>
      <c r="U8" s="11" t="s">
        <v>19</v>
      </c>
      <c r="V8" s="10" t="s">
        <v>20</v>
      </c>
      <c r="W8" s="11" t="s">
        <v>21</v>
      </c>
    </row>
    <row r="9" spans="1:27" x14ac:dyDescent="0.2">
      <c r="A9" t="s">
        <v>14</v>
      </c>
      <c r="B9" s="7">
        <v>3.4123999999999999</v>
      </c>
      <c r="C9" s="7">
        <v>12.231</v>
      </c>
      <c r="D9" s="7">
        <v>5.6257999999999999</v>
      </c>
      <c r="E9" s="7">
        <v>2.0701999999999998</v>
      </c>
      <c r="F9" s="7">
        <v>9.4100000000000003E-2</v>
      </c>
      <c r="G9" s="7">
        <v>0.38919999999999999</v>
      </c>
      <c r="H9" s="7">
        <v>75.679199999999994</v>
      </c>
      <c r="I9" s="7">
        <v>9.7799999999999998E-2</v>
      </c>
      <c r="J9" s="7">
        <v>0.73460000000000003</v>
      </c>
      <c r="K9" s="7">
        <v>2.86E-2</v>
      </c>
      <c r="L9" s="7">
        <v>100.363</v>
      </c>
      <c r="M9" s="14">
        <v>3.8528211456306402E-2</v>
      </c>
      <c r="O9" s="17" t="s">
        <v>37</v>
      </c>
      <c r="P9" s="18"/>
      <c r="Q9" s="18"/>
      <c r="R9" s="18"/>
      <c r="S9" s="18"/>
      <c r="T9" s="18"/>
      <c r="U9" s="18"/>
      <c r="V9" s="18"/>
      <c r="W9" s="18"/>
    </row>
    <row r="10" spans="1:27" x14ac:dyDescent="0.2">
      <c r="A10" t="s">
        <v>14</v>
      </c>
      <c r="B10" s="7">
        <v>3.1652</v>
      </c>
      <c r="C10" s="7">
        <v>11.7043</v>
      </c>
      <c r="D10" s="7">
        <v>5.4195000000000002</v>
      </c>
      <c r="E10" s="7">
        <v>1.8265</v>
      </c>
      <c r="F10" s="7">
        <v>8.9599999999999999E-2</v>
      </c>
      <c r="G10" s="7">
        <v>0.46489999999999998</v>
      </c>
      <c r="H10" s="7">
        <v>75.831699999999998</v>
      </c>
      <c r="I10" s="7">
        <v>0.112</v>
      </c>
      <c r="J10" s="7">
        <v>0.8145</v>
      </c>
      <c r="K10" s="7">
        <v>4.1000000000000002E-2</v>
      </c>
      <c r="L10" s="7">
        <v>99.469099999999997</v>
      </c>
      <c r="M10" s="14">
        <v>3.56258187487885E-2</v>
      </c>
      <c r="O10" s="2" t="s">
        <v>24</v>
      </c>
      <c r="P10" s="12">
        <f>LOG10(1241900000000)</f>
        <v>12.094086627083193</v>
      </c>
      <c r="Q10" s="12">
        <f>LOG10(119400000000)</f>
        <v>11.07700432679335</v>
      </c>
      <c r="R10" s="12">
        <f>LOG10(775570000000)</f>
        <v>11.88962100168769</v>
      </c>
      <c r="S10" s="12">
        <f>LOG10(487590000000)</f>
        <v>11.688054790077285</v>
      </c>
      <c r="T10" s="12">
        <f>LOG10(59839000000)</f>
        <v>10.776984327200811</v>
      </c>
      <c r="U10" s="12">
        <f>LOG10(93386000000)</f>
        <v>10.970281773676819</v>
      </c>
      <c r="V10" s="12">
        <f>LOG10(56136000000)</f>
        <v>10.749241463520759</v>
      </c>
      <c r="W10" s="12">
        <f>LOG10(295420000000)</f>
        <v>11.470439893804683</v>
      </c>
    </row>
    <row r="11" spans="1:27" x14ac:dyDescent="0.2">
      <c r="A11" t="s">
        <v>14</v>
      </c>
      <c r="B11" s="7">
        <v>3.0566</v>
      </c>
      <c r="C11" s="7">
        <v>12.3683</v>
      </c>
      <c r="D11" s="7">
        <v>5.4672999999999998</v>
      </c>
      <c r="E11" s="7">
        <v>1.7963</v>
      </c>
      <c r="F11" s="7">
        <v>8.1299999999999997E-2</v>
      </c>
      <c r="G11" s="7">
        <v>0.33510000000000001</v>
      </c>
      <c r="H11" s="7">
        <v>75.480599999999995</v>
      </c>
      <c r="I11" s="7">
        <v>0.1125</v>
      </c>
      <c r="J11" s="7">
        <v>0.65880000000000005</v>
      </c>
      <c r="K11" s="7">
        <v>1.95E-2</v>
      </c>
      <c r="L11" s="7">
        <v>99.376300000000001</v>
      </c>
      <c r="M11" s="14">
        <v>2.1045532786794399E-2</v>
      </c>
      <c r="O11" s="2" t="s">
        <v>25</v>
      </c>
      <c r="P11" s="12">
        <f>LOG10(452580000000)</f>
        <v>11.655695358099587</v>
      </c>
      <c r="Q11" s="12">
        <f>LOG10(106220000000)</f>
        <v>11.026206297083119</v>
      </c>
      <c r="R11" s="12">
        <f>LOG10(236330000000)</f>
        <v>11.373518854969122</v>
      </c>
      <c r="S11" s="12">
        <f>LOG10(255480000000)</f>
        <v>11.407356907485948</v>
      </c>
      <c r="T11" s="12">
        <f>LOG10(33720000000)</f>
        <v>10.527887565952705</v>
      </c>
      <c r="U11" s="12">
        <f>LOG10(38814000000)</f>
        <v>10.588988401524132</v>
      </c>
      <c r="V11" s="12">
        <f>LOG10(26742000000)</f>
        <v>10.427193884469821</v>
      </c>
      <c r="W11" s="12">
        <f>LOG10(124170000000)</f>
        <v>11.094016681120422</v>
      </c>
    </row>
    <row r="12" spans="1:27" x14ac:dyDescent="0.2">
      <c r="A12" t="s">
        <v>14</v>
      </c>
      <c r="B12" s="7">
        <v>3.1143000000000001</v>
      </c>
      <c r="C12" s="7">
        <v>11.933299999999999</v>
      </c>
      <c r="D12" s="7">
        <v>5.4842000000000004</v>
      </c>
      <c r="E12" s="7">
        <v>1.0311999999999999</v>
      </c>
      <c r="F12" s="7">
        <v>3.5299999999999998E-2</v>
      </c>
      <c r="G12" s="7">
        <v>0.27829999999999999</v>
      </c>
      <c r="H12" s="7">
        <v>76.9452</v>
      </c>
      <c r="I12" s="7">
        <v>0.1158</v>
      </c>
      <c r="J12" s="7">
        <v>0.60160000000000002</v>
      </c>
      <c r="K12" s="7">
        <v>1.7500000000000002E-2</v>
      </c>
      <c r="L12" s="7">
        <v>99.556700000000006</v>
      </c>
      <c r="M12" s="14">
        <v>1.3461483266506801E-2</v>
      </c>
      <c r="O12" s="2" t="s">
        <v>26</v>
      </c>
      <c r="P12" s="12">
        <f>LOG10(114820000000)</f>
        <v>11.0600175425316</v>
      </c>
      <c r="Q12" s="12">
        <f>LOG10(58384000000)</f>
        <v>10.766293846020574</v>
      </c>
      <c r="R12" s="12">
        <f>LOG10(80473000000)</f>
        <v>10.905650191946563</v>
      </c>
      <c r="S12" s="12">
        <f>LOG10(98280000000)</f>
        <v>10.992465147808044</v>
      </c>
      <c r="T12" s="12">
        <f>LOG10(20245603583.499)</f>
        <v>10.306330728947131</v>
      </c>
      <c r="U12" s="12">
        <f>LOG10(24136000000)</f>
        <v>10.382665297166932</v>
      </c>
      <c r="V12" s="12">
        <f>LOG10(16016000000)</f>
        <v>10.204554060135244</v>
      </c>
      <c r="W12" s="12">
        <f>LOG10(63305000000)</f>
        <v>10.801438013124036</v>
      </c>
    </row>
    <row r="13" spans="1:27" x14ac:dyDescent="0.2">
      <c r="A13" t="s">
        <v>14</v>
      </c>
      <c r="B13" s="7">
        <v>3.3917000000000002</v>
      </c>
      <c r="C13" s="7">
        <v>11.7445</v>
      </c>
      <c r="D13" s="7">
        <v>5.5669000000000004</v>
      </c>
      <c r="E13" s="7">
        <v>1.8675999999999999</v>
      </c>
      <c r="F13" s="7">
        <v>6.4500000000000002E-2</v>
      </c>
      <c r="G13" s="7">
        <v>0.31419999999999998</v>
      </c>
      <c r="H13" s="7">
        <v>75.830699999999993</v>
      </c>
      <c r="I13" s="7">
        <v>0.10639999999999999</v>
      </c>
      <c r="J13" s="7">
        <v>0.82240000000000002</v>
      </c>
      <c r="K13" s="7">
        <v>3.44E-2</v>
      </c>
      <c r="L13" s="7">
        <v>99.743399999999994</v>
      </c>
      <c r="M13" s="14">
        <v>3.8071214103345498E-2</v>
      </c>
      <c r="O13" s="17" t="s">
        <v>27</v>
      </c>
      <c r="P13" s="19"/>
      <c r="Q13" s="19"/>
      <c r="R13" s="19"/>
      <c r="S13" s="19"/>
      <c r="T13" s="19"/>
      <c r="U13" s="19"/>
      <c r="V13" s="19"/>
      <c r="W13" s="19"/>
      <c r="Y13" s="20" t="s">
        <v>28</v>
      </c>
      <c r="Z13" s="21"/>
      <c r="AA13" s="21"/>
    </row>
    <row r="14" spans="1:27" x14ac:dyDescent="0.2">
      <c r="A14" t="s">
        <v>14</v>
      </c>
      <c r="B14" s="7">
        <v>3.1017999999999999</v>
      </c>
      <c r="C14" s="7">
        <v>12.0398</v>
      </c>
      <c r="D14" s="7">
        <v>5.3194999999999997</v>
      </c>
      <c r="E14" s="7">
        <v>1.5941000000000001</v>
      </c>
      <c r="F14" s="7">
        <v>1.41E-2</v>
      </c>
      <c r="G14" s="7">
        <v>0.2878</v>
      </c>
      <c r="H14" s="7">
        <v>76.252700000000004</v>
      </c>
      <c r="I14" s="7">
        <v>8.1799999999999998E-2</v>
      </c>
      <c r="J14" s="7">
        <v>0.77459999999999996</v>
      </c>
      <c r="K14" s="7">
        <v>2.64E-2</v>
      </c>
      <c r="L14" s="7">
        <v>99.492500000000007</v>
      </c>
      <c r="M14" s="14">
        <v>1.7538618413744701E-2</v>
      </c>
      <c r="O14" s="2" t="s">
        <v>29</v>
      </c>
      <c r="P14" s="12">
        <v>8.4201650837773503</v>
      </c>
      <c r="Q14" s="12">
        <v>8.4341366414043097</v>
      </c>
      <c r="R14" s="12">
        <v>8.3652697705497197</v>
      </c>
      <c r="S14" s="12">
        <v>8.3093297079768895</v>
      </c>
      <c r="T14" s="12">
        <v>8.1845797572119992</v>
      </c>
      <c r="U14" s="12">
        <v>8.2353864954265905</v>
      </c>
      <c r="V14" s="12">
        <v>8.1260638683109008</v>
      </c>
      <c r="W14" s="12">
        <v>8.4663394008816297</v>
      </c>
      <c r="Y14" s="21"/>
      <c r="Z14" s="21"/>
      <c r="AA14" s="21"/>
    </row>
    <row r="15" spans="1:27" x14ac:dyDescent="0.2">
      <c r="A15" t="s">
        <v>14</v>
      </c>
      <c r="B15" s="7">
        <v>3.5032999999999999</v>
      </c>
      <c r="C15" s="7">
        <v>11.859500000000001</v>
      </c>
      <c r="D15" s="7">
        <v>5.5888999999999998</v>
      </c>
      <c r="E15" s="7">
        <v>1.7214</v>
      </c>
      <c r="F15" s="7">
        <v>4.2999999999999997E-2</v>
      </c>
      <c r="G15" s="7">
        <v>0.80279999999999996</v>
      </c>
      <c r="H15" s="7">
        <v>74.957499999999996</v>
      </c>
      <c r="I15" s="7">
        <v>0.29010000000000002</v>
      </c>
      <c r="J15" s="7">
        <v>0.753</v>
      </c>
      <c r="K15" s="7">
        <v>3.1899999999999998E-2</v>
      </c>
      <c r="L15" s="7">
        <v>99.551400000000001</v>
      </c>
      <c r="M15" s="14">
        <v>4.9910314522801903E-2</v>
      </c>
      <c r="O15" s="2" t="s">
        <v>30</v>
      </c>
      <c r="P15" s="12">
        <v>7.2682688871735301</v>
      </c>
      <c r="Q15" s="12">
        <v>7.2938100878315701</v>
      </c>
      <c r="R15" s="12">
        <v>7.2285886895071698</v>
      </c>
      <c r="S15" s="12">
        <v>7.1736765223260699</v>
      </c>
      <c r="T15" s="12">
        <v>7.0574493123830004</v>
      </c>
      <c r="U15" s="12">
        <v>7.1013215456689798</v>
      </c>
      <c r="V15" s="12">
        <v>6.9993188936217301</v>
      </c>
      <c r="W15" s="12">
        <v>7.3197357059673802</v>
      </c>
      <c r="Y15" s="21"/>
      <c r="Z15" s="21"/>
      <c r="AA15" s="21"/>
    </row>
    <row r="16" spans="1:27" x14ac:dyDescent="0.2">
      <c r="A16" t="s">
        <v>14</v>
      </c>
      <c r="B16" s="7">
        <v>3.4862000000000002</v>
      </c>
      <c r="C16" s="7">
        <v>11.7242</v>
      </c>
      <c r="D16" s="7">
        <v>5.5975999999999999</v>
      </c>
      <c r="E16" s="7">
        <v>1.8777999999999999</v>
      </c>
      <c r="F16" s="7">
        <v>9.5600000000000004E-2</v>
      </c>
      <c r="G16" s="7">
        <v>0.37990000000000002</v>
      </c>
      <c r="H16" s="7">
        <v>75.750799999999998</v>
      </c>
      <c r="I16" s="7">
        <v>0.1103</v>
      </c>
      <c r="J16" s="7">
        <v>0.77059999999999995</v>
      </c>
      <c r="K16" s="7">
        <v>3.0099999999999998E-2</v>
      </c>
      <c r="L16" s="7">
        <v>99.8232</v>
      </c>
      <c r="M16" s="14">
        <v>4.3549074678062502E-2</v>
      </c>
      <c r="O16" s="17" t="s">
        <v>23</v>
      </c>
      <c r="P16" s="22"/>
      <c r="Q16" s="22"/>
      <c r="R16" s="22"/>
      <c r="S16" s="22"/>
      <c r="T16" s="22"/>
      <c r="U16" s="22"/>
      <c r="V16" s="22"/>
      <c r="W16" s="22"/>
      <c r="Y16" s="21"/>
      <c r="Z16" s="21"/>
      <c r="AA16" s="21"/>
    </row>
    <row r="17" spans="1:27" s="4" customForma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5"/>
      <c r="O17" s="2" t="s">
        <v>32</v>
      </c>
      <c r="P17" s="12"/>
      <c r="Q17" s="12"/>
      <c r="R17" s="12"/>
      <c r="S17" s="12"/>
      <c r="T17" s="12"/>
      <c r="U17" s="12"/>
      <c r="V17" s="12"/>
      <c r="W17" s="12"/>
      <c r="Y17" s="21"/>
      <c r="Z17" s="21"/>
      <c r="AA17" s="21"/>
    </row>
    <row r="18" spans="1:27" x14ac:dyDescent="0.2">
      <c r="A18" s="4" t="s">
        <v>15</v>
      </c>
      <c r="B18" s="7">
        <v>3.5009000000000001</v>
      </c>
      <c r="C18" s="7">
        <v>11.0486</v>
      </c>
      <c r="D18" s="7">
        <v>4.9446000000000003</v>
      </c>
      <c r="E18" s="7">
        <v>1.6429</v>
      </c>
      <c r="F18" s="7">
        <v>7.9000000000000001E-2</v>
      </c>
      <c r="G18" s="7">
        <v>0.7893</v>
      </c>
      <c r="H18" s="7">
        <v>77.592299999999994</v>
      </c>
      <c r="I18" s="7">
        <v>0.32290000000000002</v>
      </c>
      <c r="J18" s="7">
        <v>0.55259999999999998</v>
      </c>
      <c r="K18" s="7">
        <v>2.41E-2</v>
      </c>
      <c r="L18" s="7">
        <v>100.49720000000001</v>
      </c>
      <c r="M18" s="16">
        <v>5.0299269730677797E-2</v>
      </c>
      <c r="O18" s="2" t="s">
        <v>29</v>
      </c>
      <c r="P18" s="12">
        <f>LOG10((10^P10)/(10^P14))</f>
        <v>3.6739215433058434</v>
      </c>
      <c r="Q18" s="12">
        <f t="shared" ref="Q18:W18" si="0">LOG10((10^Q10)/(10^Q14))</f>
        <v>2.6428676853890414</v>
      </c>
      <c r="R18" s="12">
        <f t="shared" si="0"/>
        <v>3.5243512311379708</v>
      </c>
      <c r="S18" s="12">
        <f t="shared" si="0"/>
        <v>3.3787250821003956</v>
      </c>
      <c r="T18" s="12">
        <f t="shared" si="0"/>
        <v>2.5924045699888123</v>
      </c>
      <c r="U18" s="12">
        <f t="shared" si="0"/>
        <v>2.7348952782502276</v>
      </c>
      <c r="V18" s="12">
        <f t="shared" si="0"/>
        <v>2.6231775952098584</v>
      </c>
      <c r="W18" s="12">
        <f t="shared" si="0"/>
        <v>3.0041004929230533</v>
      </c>
      <c r="Y18" s="21"/>
      <c r="Z18" s="21"/>
      <c r="AA18" s="21"/>
    </row>
    <row r="19" spans="1:27" x14ac:dyDescent="0.2">
      <c r="A19" s="4" t="s">
        <v>15</v>
      </c>
      <c r="B19" s="7">
        <v>3.4771999999999998</v>
      </c>
      <c r="C19" s="7">
        <v>11.2239</v>
      </c>
      <c r="D19" s="7">
        <v>4.9833999999999996</v>
      </c>
      <c r="E19" s="7">
        <v>1.7544</v>
      </c>
      <c r="F19" s="7">
        <v>0.1011</v>
      </c>
      <c r="G19" s="7">
        <v>0.45789999999999997</v>
      </c>
      <c r="H19" s="7">
        <v>78.197400000000002</v>
      </c>
      <c r="I19" s="7">
        <v>8.1199999999999994E-2</v>
      </c>
      <c r="J19" s="7">
        <v>0.54669999999999996</v>
      </c>
      <c r="K19" s="7">
        <v>2.2499999999999999E-2</v>
      </c>
      <c r="L19" s="7">
        <v>100.84569999999999</v>
      </c>
      <c r="M19" s="14">
        <v>4.0193883400738498E-2</v>
      </c>
      <c r="O19" s="2" t="s">
        <v>30</v>
      </c>
      <c r="P19" s="12">
        <f>LOG10((10^P10)/10^(P15))</f>
        <v>4.8258177399096649</v>
      </c>
      <c r="Q19" s="12">
        <f t="shared" ref="Q19:W19" si="1">LOG10((10^Q10)/10^(Q15))</f>
        <v>3.783194238961781</v>
      </c>
      <c r="R19" s="12">
        <f t="shared" si="1"/>
        <v>4.6610323121805193</v>
      </c>
      <c r="S19" s="12">
        <f t="shared" si="1"/>
        <v>4.5143782677512165</v>
      </c>
      <c r="T19" s="12">
        <f t="shared" si="1"/>
        <v>3.7195350148178106</v>
      </c>
      <c r="U19" s="12">
        <f t="shared" si="1"/>
        <v>3.8689602280078392</v>
      </c>
      <c r="V19" s="12">
        <f t="shared" si="1"/>
        <v>3.7499225698990286</v>
      </c>
      <c r="W19" s="12">
        <f t="shared" si="1"/>
        <v>4.1507041878373032</v>
      </c>
    </row>
    <row r="20" spans="1:27" x14ac:dyDescent="0.2">
      <c r="A20" s="4" t="s">
        <v>15</v>
      </c>
      <c r="B20" s="7">
        <v>3.4529000000000001</v>
      </c>
      <c r="C20" s="7">
        <v>11.208600000000001</v>
      </c>
      <c r="D20" s="7">
        <v>4.9633000000000003</v>
      </c>
      <c r="E20" s="7">
        <v>1.6414</v>
      </c>
      <c r="F20" s="7">
        <v>0.14269999999999999</v>
      </c>
      <c r="G20" s="7">
        <v>0.44740000000000002</v>
      </c>
      <c r="H20" s="7">
        <v>78.485100000000003</v>
      </c>
      <c r="I20" s="7">
        <v>8.0799999999999997E-2</v>
      </c>
      <c r="J20" s="7">
        <v>0.53720000000000001</v>
      </c>
      <c r="K20" s="7">
        <v>3.5000000000000003E-2</v>
      </c>
      <c r="L20" s="7">
        <v>100.9943</v>
      </c>
      <c r="M20" s="14">
        <v>3.9114741232983301E-2</v>
      </c>
      <c r="O20" s="2" t="s">
        <v>33</v>
      </c>
      <c r="P20" s="12"/>
      <c r="Q20" s="12"/>
      <c r="R20" s="12"/>
      <c r="S20" s="12"/>
      <c r="T20" s="12"/>
      <c r="U20" s="12"/>
      <c r="V20" s="12"/>
      <c r="W20" s="12"/>
    </row>
    <row r="21" spans="1:27" x14ac:dyDescent="0.2">
      <c r="A21" s="4" t="s">
        <v>15</v>
      </c>
      <c r="B21" s="7">
        <v>3.5423</v>
      </c>
      <c r="C21" s="7">
        <v>11.113799999999999</v>
      </c>
      <c r="D21" s="7">
        <v>5.1148999999999996</v>
      </c>
      <c r="E21" s="7">
        <v>1.6503000000000001</v>
      </c>
      <c r="F21" s="7">
        <v>0.1221</v>
      </c>
      <c r="G21" s="7">
        <v>0.4103</v>
      </c>
      <c r="H21" s="7">
        <v>78.067700000000002</v>
      </c>
      <c r="I21" s="7">
        <v>4.3700000000000003E-2</v>
      </c>
      <c r="J21" s="7">
        <v>0.51839999999999997</v>
      </c>
      <c r="K21" s="7">
        <v>2.86E-2</v>
      </c>
      <c r="L21" s="7">
        <v>100.61190000000001</v>
      </c>
      <c r="M21" s="14">
        <v>4.2712753407047201E-2</v>
      </c>
      <c r="O21" s="2" t="s">
        <v>29</v>
      </c>
      <c r="P21" s="12">
        <f>LOG10((10^P11)/(10^P14))</f>
        <v>3.2355302743222363</v>
      </c>
      <c r="Q21" s="12">
        <f t="shared" ref="Q21:W21" si="2">LOG10((10^Q11)/(10^Q14))</f>
        <v>2.5920696556788099</v>
      </c>
      <c r="R21" s="12">
        <f t="shared" si="2"/>
        <v>3.0082490844194032</v>
      </c>
      <c r="S21" s="12">
        <f t="shared" si="2"/>
        <v>3.0980271995090582</v>
      </c>
      <c r="T21" s="12">
        <f t="shared" si="2"/>
        <v>2.3433078087407067</v>
      </c>
      <c r="U21" s="12">
        <f t="shared" si="2"/>
        <v>2.3536019060975413</v>
      </c>
      <c r="V21" s="12">
        <f t="shared" si="2"/>
        <v>2.3011300161589201</v>
      </c>
      <c r="W21" s="12">
        <f t="shared" si="2"/>
        <v>2.6276772802387933</v>
      </c>
    </row>
    <row r="22" spans="1:27" x14ac:dyDescent="0.2">
      <c r="A22" s="4" t="s">
        <v>15</v>
      </c>
      <c r="B22" s="7">
        <v>3.5449999999999999</v>
      </c>
      <c r="C22" s="7">
        <v>11.3935</v>
      </c>
      <c r="D22" s="7">
        <v>5.1982999999999997</v>
      </c>
      <c r="E22" s="7">
        <v>1.4829000000000001</v>
      </c>
      <c r="F22" s="7">
        <v>0.1172</v>
      </c>
      <c r="G22" s="7">
        <v>0.38269999999999998</v>
      </c>
      <c r="H22" s="7">
        <v>77.334199999999996</v>
      </c>
      <c r="I22" s="7">
        <v>4.1000000000000002E-2</v>
      </c>
      <c r="J22" s="7">
        <v>0.54820000000000002</v>
      </c>
      <c r="K22" s="7">
        <v>2.7099999999999999E-2</v>
      </c>
      <c r="L22" s="7">
        <v>100.0702</v>
      </c>
      <c r="M22" s="14">
        <v>3.7104044313957703E-2</v>
      </c>
      <c r="O22" s="2" t="s">
        <v>30</v>
      </c>
      <c r="P22" s="12">
        <f>LOG10((10^P11)/10^(P15))</f>
        <v>4.3874264709260578</v>
      </c>
      <c r="Q22" s="12">
        <f t="shared" ref="Q22:W22" si="3">LOG10((10^Q11)/10^(Q15))</f>
        <v>3.7323962092515495</v>
      </c>
      <c r="R22" s="12">
        <f t="shared" si="3"/>
        <v>4.1449301654619521</v>
      </c>
      <c r="S22" s="12">
        <f t="shared" si="3"/>
        <v>4.2336803851598788</v>
      </c>
      <c r="T22" s="12">
        <f t="shared" si="3"/>
        <v>3.4704382535697045</v>
      </c>
      <c r="U22" s="12">
        <f t="shared" si="3"/>
        <v>3.4876668558551533</v>
      </c>
      <c r="V22" s="12">
        <f t="shared" si="3"/>
        <v>3.4278749908480903</v>
      </c>
      <c r="W22" s="12">
        <f t="shared" si="3"/>
        <v>3.7742809751530433</v>
      </c>
    </row>
    <row r="23" spans="1:27" x14ac:dyDescent="0.2">
      <c r="A23" s="4" t="s">
        <v>15</v>
      </c>
      <c r="B23" s="7">
        <v>3.4954999999999998</v>
      </c>
      <c r="C23" s="7">
        <v>11.093</v>
      </c>
      <c r="D23" s="7">
        <v>5.0106999999999999</v>
      </c>
      <c r="E23" s="7">
        <v>1.772</v>
      </c>
      <c r="F23" s="7">
        <v>0.10829999999999999</v>
      </c>
      <c r="G23" s="7">
        <v>0.43130000000000002</v>
      </c>
      <c r="H23" s="7">
        <v>77.178899999999999</v>
      </c>
      <c r="I23" s="7">
        <v>3.2899999999999999E-2</v>
      </c>
      <c r="J23" s="7">
        <v>0.53879999999999995</v>
      </c>
      <c r="K23" s="7">
        <v>2.2200000000000001E-2</v>
      </c>
      <c r="L23" s="7">
        <v>99.683599999999998</v>
      </c>
      <c r="M23" s="14">
        <v>4.2627284632928801E-2</v>
      </c>
      <c r="O23" s="2" t="s">
        <v>34</v>
      </c>
      <c r="P23" s="12"/>
      <c r="Q23" s="12"/>
      <c r="R23" s="12"/>
      <c r="S23" s="12"/>
      <c r="T23" s="12"/>
      <c r="U23" s="12"/>
      <c r="V23" s="12"/>
      <c r="W23" s="12"/>
    </row>
    <row r="24" spans="1:27" x14ac:dyDescent="0.2">
      <c r="A24" s="4" t="s">
        <v>15</v>
      </c>
      <c r="B24" s="7">
        <v>3.5154000000000001</v>
      </c>
      <c r="C24" s="7">
        <v>11.337400000000001</v>
      </c>
      <c r="D24" s="7">
        <v>4.9542000000000002</v>
      </c>
      <c r="E24" s="7">
        <v>1.7208000000000001</v>
      </c>
      <c r="F24" s="7">
        <v>0.1295</v>
      </c>
      <c r="G24" s="7">
        <v>0.44579999999999997</v>
      </c>
      <c r="H24" s="7">
        <v>77.440299999999993</v>
      </c>
      <c r="I24" s="7">
        <v>5.0099999999999999E-2</v>
      </c>
      <c r="J24" s="7">
        <v>0.54379999999999995</v>
      </c>
      <c r="K24" s="7">
        <v>2.63E-2</v>
      </c>
      <c r="L24" s="7">
        <v>100.1635</v>
      </c>
      <c r="M24" s="14">
        <v>3.9335133144282101E-2</v>
      </c>
      <c r="O24" s="2" t="s">
        <v>29</v>
      </c>
      <c r="P24" s="12">
        <f>LOG10((10^P12)/(10^P14))</f>
        <v>2.63985245875425</v>
      </c>
      <c r="Q24" s="12">
        <f t="shared" ref="Q24:W24" si="4">LOG10((10^Q12)/(10^Q14))</f>
        <v>2.332157204616264</v>
      </c>
      <c r="R24" s="12">
        <f t="shared" si="4"/>
        <v>2.5403804213968444</v>
      </c>
      <c r="S24" s="12">
        <f t="shared" si="4"/>
        <v>2.6831354398311555</v>
      </c>
      <c r="T24" s="12">
        <f t="shared" si="4"/>
        <v>2.1217509717351324</v>
      </c>
      <c r="U24" s="12">
        <f t="shared" si="4"/>
        <v>2.1472788017403412</v>
      </c>
      <c r="V24" s="12">
        <f t="shared" si="4"/>
        <v>2.0784901918243435</v>
      </c>
      <c r="W24" s="12">
        <f t="shared" si="4"/>
        <v>2.3350986122424069</v>
      </c>
    </row>
    <row r="25" spans="1:27" x14ac:dyDescent="0.2">
      <c r="A25" s="4" t="s">
        <v>15</v>
      </c>
      <c r="B25" s="7">
        <v>3.4159999999999999</v>
      </c>
      <c r="C25" s="7">
        <v>11.205299999999999</v>
      </c>
      <c r="D25" s="7">
        <v>5.0114000000000001</v>
      </c>
      <c r="E25" s="7">
        <v>1.7459</v>
      </c>
      <c r="F25" s="7">
        <v>7.3599999999999999E-2</v>
      </c>
      <c r="G25" s="7">
        <v>0.38840000000000002</v>
      </c>
      <c r="H25" s="7">
        <v>77.505600000000001</v>
      </c>
      <c r="I25" s="7">
        <v>3.1699999999999999E-2</v>
      </c>
      <c r="J25" s="7">
        <v>0.55779999999999996</v>
      </c>
      <c r="K25" s="7">
        <v>2.4299999999999999E-2</v>
      </c>
      <c r="L25" s="7">
        <v>99.959900000000005</v>
      </c>
      <c r="M25" s="14">
        <v>3.6771428680251697E-2</v>
      </c>
      <c r="O25" s="2" t="s">
        <v>30</v>
      </c>
      <c r="P25" s="12">
        <f>LOG10((10^P12)/10^(P15))</f>
        <v>3.7917486553580715</v>
      </c>
      <c r="Q25" s="12">
        <f t="shared" ref="Q25:W25" si="5">LOG10((10^Q12)/10^(Q15))</f>
        <v>3.4724837581890036</v>
      </c>
      <c r="R25" s="12">
        <f t="shared" si="5"/>
        <v>3.6770615024393933</v>
      </c>
      <c r="S25" s="12">
        <f t="shared" si="5"/>
        <v>3.8187886254819756</v>
      </c>
      <c r="T25" s="12">
        <f t="shared" si="5"/>
        <v>3.2488814165641302</v>
      </c>
      <c r="U25" s="12">
        <f t="shared" si="5"/>
        <v>3.2813437514979533</v>
      </c>
      <c r="V25" s="12">
        <f t="shared" si="5"/>
        <v>3.2052351665135133</v>
      </c>
      <c r="W25" s="12">
        <f t="shared" si="5"/>
        <v>3.4817023071566569</v>
      </c>
    </row>
    <row r="26" spans="1:27" s="4" customForma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15"/>
    </row>
    <row r="27" spans="1:27" x14ac:dyDescent="0.2">
      <c r="A27" s="4" t="s">
        <v>16</v>
      </c>
      <c r="B27" s="7">
        <v>3.7694999999999999</v>
      </c>
      <c r="C27" s="7">
        <v>11.38</v>
      </c>
      <c r="D27" s="7">
        <v>5.0168999999999997</v>
      </c>
      <c r="E27" s="7">
        <v>1.7439</v>
      </c>
      <c r="F27" s="7">
        <v>0.15590000000000001</v>
      </c>
      <c r="G27" s="7">
        <v>0.35320000000000001</v>
      </c>
      <c r="H27" s="7">
        <v>76.814599999999999</v>
      </c>
      <c r="I27" s="7">
        <v>0.06</v>
      </c>
      <c r="J27" s="7">
        <v>0.61739999999999995</v>
      </c>
      <c r="K27" s="7">
        <v>3.2099999999999997E-2</v>
      </c>
      <c r="L27" s="7">
        <v>99.943399999999997</v>
      </c>
      <c r="M27" s="14">
        <v>4.4539364180049501E-2</v>
      </c>
    </row>
    <row r="28" spans="1:27" x14ac:dyDescent="0.2">
      <c r="A28" s="4" t="s">
        <v>16</v>
      </c>
      <c r="B28" s="7">
        <v>3.6648000000000001</v>
      </c>
      <c r="C28" s="7">
        <v>11.782500000000001</v>
      </c>
      <c r="D28" s="7">
        <v>5.0187999999999997</v>
      </c>
      <c r="E28" s="7">
        <v>1.4397</v>
      </c>
      <c r="F28" s="7">
        <v>0.13300000000000001</v>
      </c>
      <c r="G28" s="7">
        <v>0.43240000000000001</v>
      </c>
      <c r="H28" s="7">
        <v>76.770300000000006</v>
      </c>
      <c r="I28" s="7">
        <v>6.5199999999999994E-2</v>
      </c>
      <c r="J28" s="7">
        <v>0.58040000000000003</v>
      </c>
      <c r="K28" s="7">
        <v>4.4200000000000003E-2</v>
      </c>
      <c r="L28" s="7">
        <v>99.931200000000004</v>
      </c>
      <c r="M28" s="16">
        <v>3.3710321396811203E-2</v>
      </c>
    </row>
    <row r="29" spans="1:27" x14ac:dyDescent="0.2">
      <c r="A29" s="4" t="s">
        <v>16</v>
      </c>
      <c r="B29" s="7">
        <v>3.6374</v>
      </c>
      <c r="C29" s="7">
        <v>11.485900000000001</v>
      </c>
      <c r="D29" s="7">
        <v>5.0919999999999996</v>
      </c>
      <c r="E29" s="7">
        <v>2.4152</v>
      </c>
      <c r="F29" s="7">
        <v>0.12720000000000001</v>
      </c>
      <c r="G29" s="7">
        <v>0.37669999999999998</v>
      </c>
      <c r="H29" s="7">
        <v>77.02</v>
      </c>
      <c r="I29" s="7">
        <v>6.6699999999999995E-2</v>
      </c>
      <c r="J29" s="7">
        <v>0.63790000000000002</v>
      </c>
      <c r="K29" s="7">
        <v>2.9600000000000001E-2</v>
      </c>
      <c r="L29" s="7">
        <v>100.8886</v>
      </c>
      <c r="M29" s="14">
        <v>5.1069028185629202E-2</v>
      </c>
    </row>
    <row r="30" spans="1:27" x14ac:dyDescent="0.2">
      <c r="A30" s="4" t="s">
        <v>16</v>
      </c>
      <c r="B30" s="7">
        <v>3.5815000000000001</v>
      </c>
      <c r="C30" s="7">
        <v>11.6173</v>
      </c>
      <c r="D30" s="7">
        <v>5.0201000000000002</v>
      </c>
      <c r="E30" s="7">
        <v>1.6604000000000001</v>
      </c>
      <c r="F30" s="7">
        <v>0.10290000000000001</v>
      </c>
      <c r="G30" s="7">
        <v>0.39090000000000003</v>
      </c>
      <c r="H30" s="7">
        <v>76.587400000000002</v>
      </c>
      <c r="I30" s="7">
        <v>6.0299999999999999E-2</v>
      </c>
      <c r="J30" s="7">
        <v>0.623</v>
      </c>
      <c r="K30" s="7">
        <v>3.1199999999999999E-2</v>
      </c>
      <c r="L30" s="7">
        <v>99.674999999999997</v>
      </c>
      <c r="M30" s="14">
        <v>3.5338011372733902E-2</v>
      </c>
    </row>
    <row r="31" spans="1:27" x14ac:dyDescent="0.2">
      <c r="A31" s="4" t="s">
        <v>16</v>
      </c>
      <c r="B31" s="7">
        <v>3.5476999999999999</v>
      </c>
      <c r="C31" s="7">
        <v>11.5999</v>
      </c>
      <c r="D31" s="7">
        <v>4.9946000000000002</v>
      </c>
      <c r="E31" s="7">
        <v>1.1636</v>
      </c>
      <c r="F31" s="7">
        <v>0.11119999999999999</v>
      </c>
      <c r="G31" s="7">
        <v>0.36299999999999999</v>
      </c>
      <c r="H31" s="7">
        <v>77.253500000000003</v>
      </c>
      <c r="I31" s="7">
        <v>6.6500000000000004E-2</v>
      </c>
      <c r="J31" s="7">
        <v>0.61339999999999995</v>
      </c>
      <c r="K31" s="7">
        <v>2.12E-2</v>
      </c>
      <c r="L31" s="7">
        <v>99.7346</v>
      </c>
      <c r="M31" s="14">
        <v>2.6202979268016801E-2</v>
      </c>
    </row>
    <row r="32" spans="1:27" x14ac:dyDescent="0.2">
      <c r="A32" s="4" t="s">
        <v>16</v>
      </c>
      <c r="B32" s="7">
        <v>3.7530000000000001</v>
      </c>
      <c r="C32" s="7">
        <v>11.946</v>
      </c>
      <c r="D32" s="7">
        <v>5.3678999999999997</v>
      </c>
      <c r="E32" s="7">
        <v>1.6249</v>
      </c>
      <c r="F32" s="7">
        <v>0.1053</v>
      </c>
      <c r="G32" s="7">
        <v>0.34300000000000003</v>
      </c>
      <c r="H32" s="7">
        <v>76.905799999999999</v>
      </c>
      <c r="I32" s="7">
        <v>5.9499999999999997E-2</v>
      </c>
      <c r="J32" s="7">
        <v>0.5958</v>
      </c>
      <c r="K32" s="7">
        <v>2.0799999999999999E-2</v>
      </c>
      <c r="L32" s="7">
        <v>100.7221</v>
      </c>
      <c r="M32" s="14">
        <v>3.7537801768940803E-2</v>
      </c>
    </row>
    <row r="33" spans="1:13" x14ac:dyDescent="0.2">
      <c r="A33" s="4" t="s">
        <v>16</v>
      </c>
      <c r="B33" s="7">
        <v>3.5299</v>
      </c>
      <c r="C33" s="7">
        <v>11.4132</v>
      </c>
      <c r="D33" s="7">
        <v>5.17</v>
      </c>
      <c r="E33" s="7">
        <v>1.5399</v>
      </c>
      <c r="F33" s="7">
        <v>0.1353</v>
      </c>
      <c r="G33" s="7">
        <v>0.30669999999999997</v>
      </c>
      <c r="H33" s="7">
        <v>76.948599999999999</v>
      </c>
      <c r="I33" s="7">
        <v>5.6399999999999999E-2</v>
      </c>
      <c r="J33" s="7">
        <v>0.61750000000000005</v>
      </c>
      <c r="K33" s="7">
        <v>2.0799999999999999E-2</v>
      </c>
      <c r="L33" s="7">
        <v>99.738299999999995</v>
      </c>
      <c r="M33" s="14">
        <v>3.59506901080104E-2</v>
      </c>
    </row>
    <row r="34" spans="1:13" s="4" customFormat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15"/>
    </row>
    <row r="35" spans="1:13" x14ac:dyDescent="0.2">
      <c r="A35" s="4" t="s">
        <v>17</v>
      </c>
      <c r="B35" s="7">
        <v>3.4417</v>
      </c>
      <c r="C35" s="7">
        <v>11.9321</v>
      </c>
      <c r="D35" s="7">
        <v>5.2763</v>
      </c>
      <c r="E35" s="7">
        <v>1.6444000000000001</v>
      </c>
      <c r="F35" s="7">
        <v>6.6799999999999998E-2</v>
      </c>
      <c r="G35" s="7">
        <v>0.28399999999999997</v>
      </c>
      <c r="H35" s="7">
        <v>76.860299999999995</v>
      </c>
      <c r="I35" s="7">
        <v>5.9799999999999999E-2</v>
      </c>
      <c r="J35" s="7">
        <v>0.62549999999999994</v>
      </c>
      <c r="K35" s="7">
        <v>3.56E-2</v>
      </c>
      <c r="L35" s="7">
        <v>100.2265</v>
      </c>
      <c r="M35" s="14">
        <v>2.7806274339444801E-2</v>
      </c>
    </row>
    <row r="36" spans="1:13" x14ac:dyDescent="0.2">
      <c r="A36" s="4" t="s">
        <v>17</v>
      </c>
      <c r="B36" s="7">
        <v>3.4853999999999998</v>
      </c>
      <c r="C36" s="7">
        <v>11.826499999999999</v>
      </c>
      <c r="D36" s="7">
        <v>5.3205</v>
      </c>
      <c r="E36" s="7">
        <v>1.7917000000000001</v>
      </c>
      <c r="F36" s="7">
        <v>7.7100000000000002E-2</v>
      </c>
      <c r="G36" s="7">
        <v>0.3523</v>
      </c>
      <c r="H36" s="7">
        <v>77.286799999999999</v>
      </c>
      <c r="I36" s="7">
        <v>6.1100000000000002E-2</v>
      </c>
      <c r="J36" s="7">
        <v>0.67469999999999997</v>
      </c>
      <c r="K36" s="7">
        <v>3.1699999999999999E-2</v>
      </c>
      <c r="L36" s="7">
        <v>100.90770000000001</v>
      </c>
      <c r="M36" s="14">
        <v>3.4681013960187503E-2</v>
      </c>
    </row>
    <row r="37" spans="1:13" x14ac:dyDescent="0.2">
      <c r="A37" s="4" t="s">
        <v>17</v>
      </c>
      <c r="B37" s="7">
        <v>5.5564999999999998</v>
      </c>
      <c r="C37" s="7">
        <v>14.426299999999999</v>
      </c>
      <c r="D37" s="7">
        <v>3.9643000000000002</v>
      </c>
      <c r="E37" s="7">
        <v>1.3172999999999999</v>
      </c>
      <c r="F37" s="7">
        <v>3.61E-2</v>
      </c>
      <c r="G37" s="7">
        <v>1.1237999999999999</v>
      </c>
      <c r="H37" s="7">
        <v>73.797899999999998</v>
      </c>
      <c r="I37" s="7">
        <v>2.93E-2</v>
      </c>
      <c r="J37" s="7">
        <v>0.54339999999999999</v>
      </c>
      <c r="K37" s="7">
        <v>2.8299999999999999E-2</v>
      </c>
      <c r="L37" s="7">
        <v>100.8233</v>
      </c>
      <c r="M37" s="16">
        <v>3.5562456010524698E-2</v>
      </c>
    </row>
    <row r="38" spans="1:13" x14ac:dyDescent="0.2">
      <c r="A38" s="4" t="s">
        <v>17</v>
      </c>
      <c r="B38" s="7">
        <v>3.4011</v>
      </c>
      <c r="C38" s="7">
        <v>11.7043</v>
      </c>
      <c r="D38" s="7">
        <v>5.1048</v>
      </c>
      <c r="E38" s="7">
        <v>1.8255999999999999</v>
      </c>
      <c r="F38" s="7">
        <v>0.1119</v>
      </c>
      <c r="G38" s="7">
        <v>0.33410000000000001</v>
      </c>
      <c r="H38" s="7">
        <v>76.242900000000006</v>
      </c>
      <c r="I38" s="7">
        <v>6.08E-2</v>
      </c>
      <c r="J38" s="7">
        <v>0.67530000000000001</v>
      </c>
      <c r="K38" s="7">
        <v>3.9699999999999999E-2</v>
      </c>
      <c r="L38" s="7">
        <v>99.500500000000002</v>
      </c>
      <c r="M38" s="14">
        <v>3.3267373252039698E-2</v>
      </c>
    </row>
    <row r="39" spans="1:13" x14ac:dyDescent="0.2">
      <c r="A39" s="4" t="s">
        <v>17</v>
      </c>
      <c r="B39" s="7">
        <v>3.6583999999999999</v>
      </c>
      <c r="C39" s="7">
        <v>11.7164</v>
      </c>
      <c r="D39" s="7">
        <v>5.1734</v>
      </c>
      <c r="E39" s="7">
        <v>2.1181000000000001</v>
      </c>
      <c r="F39" s="7">
        <v>0.109</v>
      </c>
      <c r="G39" s="7">
        <v>0.3075</v>
      </c>
      <c r="H39" s="7">
        <v>76.938999999999993</v>
      </c>
      <c r="I39" s="7">
        <v>5.4899999999999997E-2</v>
      </c>
      <c r="J39" s="7">
        <v>0.67769999999999997</v>
      </c>
      <c r="K39" s="7">
        <v>3.2500000000000001E-2</v>
      </c>
      <c r="L39" s="7">
        <v>100.7868</v>
      </c>
      <c r="M39" s="14">
        <v>4.2793217062124099E-2</v>
      </c>
    </row>
    <row r="40" spans="1:13" x14ac:dyDescent="0.2">
      <c r="A40" s="4" t="s">
        <v>17</v>
      </c>
      <c r="B40" s="7">
        <v>3.7037</v>
      </c>
      <c r="C40" s="7">
        <v>11.5297</v>
      </c>
      <c r="D40" s="7">
        <v>5.1954000000000002</v>
      </c>
      <c r="E40" s="7">
        <v>1.8263</v>
      </c>
      <c r="F40" s="7">
        <v>5.3499999999999999E-2</v>
      </c>
      <c r="G40" s="7">
        <v>0.30459999999999998</v>
      </c>
      <c r="H40" s="7">
        <v>76.453299999999999</v>
      </c>
      <c r="I40" s="7">
        <v>4.6699999999999998E-2</v>
      </c>
      <c r="J40" s="7">
        <v>0.62870000000000004</v>
      </c>
      <c r="K40" s="7">
        <v>2.9600000000000001E-2</v>
      </c>
      <c r="L40" s="7">
        <v>99.771699999999996</v>
      </c>
      <c r="M40" s="14">
        <v>4.0366154437268098E-2</v>
      </c>
    </row>
    <row r="41" spans="1:13" x14ac:dyDescent="0.2">
      <c r="A41" s="4" t="s">
        <v>17</v>
      </c>
      <c r="B41" s="7">
        <v>3.5324</v>
      </c>
      <c r="C41" s="7">
        <v>11.7349</v>
      </c>
      <c r="D41" s="7">
        <v>5.2499000000000002</v>
      </c>
      <c r="E41" s="7">
        <v>1.5744</v>
      </c>
      <c r="F41" s="7">
        <v>5.9799999999999999E-2</v>
      </c>
      <c r="G41" s="7">
        <v>0.2273</v>
      </c>
      <c r="H41" s="7">
        <v>76.104100000000003</v>
      </c>
      <c r="I41" s="7">
        <v>3.8800000000000001E-2</v>
      </c>
      <c r="J41" s="7">
        <v>0.64190000000000003</v>
      </c>
      <c r="K41" s="7">
        <v>3.0200000000000001E-2</v>
      </c>
      <c r="L41" s="7">
        <v>99.193600000000004</v>
      </c>
      <c r="M41" s="14">
        <v>2.9304685531513799E-2</v>
      </c>
    </row>
    <row r="42" spans="1:13" x14ac:dyDescent="0.2">
      <c r="A42" s="4" t="s">
        <v>17</v>
      </c>
      <c r="B42" s="7">
        <v>3.6690999999999998</v>
      </c>
      <c r="C42" s="7">
        <v>11.584</v>
      </c>
      <c r="D42" s="7">
        <v>5.2165999999999997</v>
      </c>
      <c r="E42" s="7">
        <v>2.0207999999999999</v>
      </c>
      <c r="F42" s="7">
        <v>6.88E-2</v>
      </c>
      <c r="G42" s="7">
        <v>0.25290000000000001</v>
      </c>
      <c r="H42" s="7">
        <v>76.387900000000002</v>
      </c>
      <c r="I42" s="7">
        <v>6.2300000000000001E-2</v>
      </c>
      <c r="J42" s="7">
        <v>0.63119999999999998</v>
      </c>
      <c r="K42" s="7">
        <v>3.4099999999999998E-2</v>
      </c>
      <c r="L42" s="7">
        <v>99.927700000000002</v>
      </c>
      <c r="M42" s="14">
        <v>4.1697674348753898E-2</v>
      </c>
    </row>
    <row r="43" spans="1:13" x14ac:dyDescent="0.2">
      <c r="A43" s="4" t="s">
        <v>17</v>
      </c>
      <c r="B43" s="7">
        <v>3.7084999999999999</v>
      </c>
      <c r="C43" s="7">
        <v>11.9519</v>
      </c>
      <c r="D43" s="7">
        <v>5.2710999999999997</v>
      </c>
      <c r="E43" s="7">
        <v>1.4899</v>
      </c>
      <c r="F43" s="7">
        <v>7.9200000000000007E-2</v>
      </c>
      <c r="G43" s="7">
        <v>0.25700000000000001</v>
      </c>
      <c r="H43" s="7">
        <v>76.8459</v>
      </c>
      <c r="I43" s="7">
        <v>5.0299999999999997E-2</v>
      </c>
      <c r="J43" s="7">
        <v>0.621</v>
      </c>
      <c r="K43" s="7">
        <v>3.4099999999999998E-2</v>
      </c>
      <c r="L43" s="7">
        <v>100.30889999999999</v>
      </c>
      <c r="M43" s="14">
        <v>3.0442534661851501E-2</v>
      </c>
    </row>
    <row r="44" spans="1:13" s="4" customFormat="1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15"/>
    </row>
    <row r="45" spans="1:13" x14ac:dyDescent="0.2">
      <c r="A45" s="4" t="s">
        <v>18</v>
      </c>
      <c r="B45" s="7">
        <v>3.7463000000000002</v>
      </c>
      <c r="C45" s="7">
        <v>12.2707</v>
      </c>
      <c r="D45" s="7">
        <v>4.8592000000000004</v>
      </c>
      <c r="E45" s="7">
        <v>2.149</v>
      </c>
      <c r="F45" s="7">
        <v>0.15970000000000001</v>
      </c>
      <c r="G45" s="7">
        <v>0.71919999999999995</v>
      </c>
      <c r="H45" s="7">
        <v>76.275599999999997</v>
      </c>
      <c r="I45" s="7">
        <v>7.2999999999999995E-2</v>
      </c>
      <c r="J45" s="7">
        <v>0.61709999999999998</v>
      </c>
      <c r="K45" s="7">
        <v>4.5999999999999999E-2</v>
      </c>
      <c r="L45" s="7">
        <v>100.9158</v>
      </c>
      <c r="M45" s="14">
        <v>4.5334926966084099E-2</v>
      </c>
    </row>
    <row r="46" spans="1:13" x14ac:dyDescent="0.2">
      <c r="A46" s="4" t="s">
        <v>18</v>
      </c>
      <c r="B46" s="7">
        <v>3.8755999999999999</v>
      </c>
      <c r="C46" s="7">
        <v>11.7475</v>
      </c>
      <c r="D46" s="7">
        <v>4.9581</v>
      </c>
      <c r="E46" s="7">
        <v>2.5537999999999998</v>
      </c>
      <c r="F46" s="7">
        <v>0.157</v>
      </c>
      <c r="G46" s="7">
        <v>0.71960000000000002</v>
      </c>
      <c r="H46" s="7">
        <v>75.701099999999997</v>
      </c>
      <c r="I46" s="7">
        <v>9.4600000000000004E-2</v>
      </c>
      <c r="J46" s="7">
        <v>0.58499999999999996</v>
      </c>
      <c r="K46" s="7">
        <v>2.6800000000000001E-2</v>
      </c>
      <c r="L46" s="7">
        <v>100.4192</v>
      </c>
      <c r="M46" s="14">
        <v>6.2914854557519106E-2</v>
      </c>
    </row>
    <row r="47" spans="1:13" x14ac:dyDescent="0.2">
      <c r="A47" s="4" t="s">
        <v>18</v>
      </c>
      <c r="B47" s="7">
        <v>3.9666000000000001</v>
      </c>
      <c r="C47" s="7">
        <v>12.0924</v>
      </c>
      <c r="D47" s="7">
        <v>4.8860999999999999</v>
      </c>
      <c r="E47" s="7">
        <v>2.2643</v>
      </c>
      <c r="F47" s="7">
        <v>0.18429999999999999</v>
      </c>
      <c r="G47" s="7">
        <v>0.77039999999999997</v>
      </c>
      <c r="H47" s="7">
        <v>75.942400000000006</v>
      </c>
      <c r="I47" s="7">
        <v>8.1799999999999998E-2</v>
      </c>
      <c r="J47" s="7">
        <v>0.60929999999999995</v>
      </c>
      <c r="K47" s="7">
        <v>5.1700000000000003E-2</v>
      </c>
      <c r="L47" s="7">
        <v>100.8494</v>
      </c>
      <c r="M47" s="14">
        <v>5.69495496174552E-2</v>
      </c>
    </row>
    <row r="48" spans="1:13" x14ac:dyDescent="0.2">
      <c r="A48" s="4" t="s">
        <v>18</v>
      </c>
      <c r="B48" s="7">
        <v>3.8208000000000002</v>
      </c>
      <c r="C48" s="7">
        <v>12.216699999999999</v>
      </c>
      <c r="D48" s="7">
        <v>4.7508999999999997</v>
      </c>
      <c r="E48" s="7">
        <v>2.2515999999999998</v>
      </c>
      <c r="F48" s="7">
        <v>0.13469999999999999</v>
      </c>
      <c r="G48" s="7">
        <v>0.72450000000000003</v>
      </c>
      <c r="H48" s="7">
        <v>75.417100000000005</v>
      </c>
      <c r="I48" s="7">
        <v>9.1200000000000003E-2</v>
      </c>
      <c r="J48" s="7">
        <v>0.60619999999999996</v>
      </c>
      <c r="K48" s="7">
        <v>4.3799999999999999E-2</v>
      </c>
      <c r="L48" s="7">
        <v>100.0575</v>
      </c>
      <c r="M48" s="16">
        <v>4.7567276771881599E-2</v>
      </c>
    </row>
    <row r="49" spans="1:13" x14ac:dyDescent="0.2">
      <c r="A49" s="4" t="s">
        <v>18</v>
      </c>
      <c r="B49" s="7">
        <v>3.7143000000000002</v>
      </c>
      <c r="C49" s="7">
        <v>12.211399999999999</v>
      </c>
      <c r="D49" s="7">
        <v>4.8819999999999997</v>
      </c>
      <c r="E49" s="7">
        <v>2.0099</v>
      </c>
      <c r="F49" s="7">
        <v>0.1789</v>
      </c>
      <c r="G49" s="7">
        <v>0.61929999999999996</v>
      </c>
      <c r="H49" s="7">
        <v>75.487799999999993</v>
      </c>
      <c r="I49" s="7">
        <v>7.7899999999999997E-2</v>
      </c>
      <c r="J49" s="7">
        <v>0.59770000000000001</v>
      </c>
      <c r="K49" s="7">
        <v>3.7900000000000003E-2</v>
      </c>
      <c r="L49" s="7">
        <v>99.816999999999993</v>
      </c>
      <c r="M49" s="14">
        <v>4.2210980416635097E-2</v>
      </c>
    </row>
    <row r="50" spans="1:13" x14ac:dyDescent="0.2">
      <c r="A50" s="4" t="s">
        <v>18</v>
      </c>
      <c r="B50" s="7">
        <v>3.8473999999999999</v>
      </c>
      <c r="C50" s="7">
        <v>12.071999999999999</v>
      </c>
      <c r="D50" s="7">
        <v>4.7725</v>
      </c>
      <c r="E50" s="7">
        <v>2.1291000000000002</v>
      </c>
      <c r="F50" s="7">
        <v>0.14680000000000001</v>
      </c>
      <c r="G50" s="7">
        <v>0.77270000000000005</v>
      </c>
      <c r="H50" s="7">
        <v>75.190299999999993</v>
      </c>
      <c r="I50" s="7">
        <v>6.6900000000000001E-2</v>
      </c>
      <c r="J50" s="7">
        <v>0.5958</v>
      </c>
      <c r="K50" s="7">
        <v>5.1400000000000001E-2</v>
      </c>
      <c r="L50" s="7">
        <v>99.644900000000007</v>
      </c>
      <c r="M50" s="14">
        <v>5.0138833615038202E-2</v>
      </c>
    </row>
    <row r="51" spans="1:13" x14ac:dyDescent="0.2">
      <c r="A51" s="4" t="s">
        <v>18</v>
      </c>
      <c r="B51" s="7">
        <v>3.9897</v>
      </c>
      <c r="C51" s="7">
        <v>11.977600000000001</v>
      </c>
      <c r="D51" s="7">
        <v>4.7927</v>
      </c>
      <c r="E51" s="7">
        <v>2.3292000000000002</v>
      </c>
      <c r="F51" s="7">
        <v>0.15690000000000001</v>
      </c>
      <c r="G51" s="7">
        <v>0.7419</v>
      </c>
      <c r="H51" s="7">
        <v>75.7376</v>
      </c>
      <c r="I51" s="7">
        <v>8.8599999999999998E-2</v>
      </c>
      <c r="J51" s="7">
        <v>0.61809999999999998</v>
      </c>
      <c r="K51" s="7">
        <v>4.9399999999999999E-2</v>
      </c>
      <c r="L51" s="7">
        <v>100.4816</v>
      </c>
      <c r="M51" s="14">
        <v>5.72652534166204E-2</v>
      </c>
    </row>
    <row r="52" spans="1:13" x14ac:dyDescent="0.2">
      <c r="A52" s="4" t="s">
        <v>18</v>
      </c>
      <c r="B52" s="7">
        <v>3.9470999999999998</v>
      </c>
      <c r="C52" s="7">
        <v>12.2525</v>
      </c>
      <c r="D52" s="7">
        <v>5.0400999999999998</v>
      </c>
      <c r="E52" s="7">
        <v>1.621</v>
      </c>
      <c r="F52" s="7">
        <v>0.1043</v>
      </c>
      <c r="G52" s="7">
        <v>0.54490000000000005</v>
      </c>
      <c r="H52" s="7">
        <v>75.697699999999998</v>
      </c>
      <c r="I52" s="7">
        <v>0.1522</v>
      </c>
      <c r="J52" s="7">
        <v>0.61119999999999997</v>
      </c>
      <c r="K52" s="7">
        <v>3.2099999999999997E-2</v>
      </c>
      <c r="L52" s="7">
        <v>100.0029</v>
      </c>
      <c r="M52" s="14">
        <v>3.9157580098686799E-2</v>
      </c>
    </row>
    <row r="53" spans="1:13" x14ac:dyDescent="0.2">
      <c r="A53" s="4" t="s">
        <v>18</v>
      </c>
      <c r="B53" s="7">
        <v>3.8976999999999999</v>
      </c>
      <c r="C53" s="7">
        <v>11.9428</v>
      </c>
      <c r="D53" s="7">
        <v>4.8038999999999996</v>
      </c>
      <c r="E53" s="7">
        <v>2.2559999999999998</v>
      </c>
      <c r="F53" s="7">
        <v>0.18229999999999999</v>
      </c>
      <c r="G53" s="7">
        <v>0.69910000000000005</v>
      </c>
      <c r="H53" s="7">
        <v>74.755499999999998</v>
      </c>
      <c r="I53" s="7">
        <v>7.1300000000000002E-2</v>
      </c>
      <c r="J53" s="7">
        <v>0.61729999999999996</v>
      </c>
      <c r="K53" s="7">
        <v>4.3700000000000003E-2</v>
      </c>
      <c r="L53" s="7">
        <v>99.2697</v>
      </c>
      <c r="M53" s="14">
        <v>5.4973050197409598E-2</v>
      </c>
    </row>
    <row r="54" spans="1:13" s="4" customFormat="1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15"/>
    </row>
    <row r="55" spans="1:13" x14ac:dyDescent="0.2">
      <c r="A55" s="4" t="s">
        <v>19</v>
      </c>
      <c r="B55" s="7">
        <v>3.6137000000000001</v>
      </c>
      <c r="C55" s="7">
        <v>11.8024</v>
      </c>
      <c r="D55" s="7">
        <v>4.9165999999999999</v>
      </c>
      <c r="E55" s="7">
        <v>2.3696999999999999</v>
      </c>
      <c r="F55" s="7">
        <v>0.2301</v>
      </c>
      <c r="G55" s="7">
        <v>0.7742</v>
      </c>
      <c r="H55" s="7">
        <v>74.785300000000007</v>
      </c>
      <c r="I55" s="7">
        <v>6.8099999999999994E-2</v>
      </c>
      <c r="J55" s="7">
        <v>0.61639999999999995</v>
      </c>
      <c r="K55" s="7">
        <v>5.2200000000000003E-2</v>
      </c>
      <c r="L55" s="7">
        <v>99.228800000000007</v>
      </c>
      <c r="M55" s="14">
        <v>5.7644614936331398E-2</v>
      </c>
    </row>
    <row r="56" spans="1:13" x14ac:dyDescent="0.2">
      <c r="A56" s="4" t="s">
        <v>19</v>
      </c>
      <c r="B56" s="7">
        <v>3.8214000000000001</v>
      </c>
      <c r="C56" s="7">
        <v>12.2044</v>
      </c>
      <c r="D56" s="7">
        <v>4.7428999999999997</v>
      </c>
      <c r="E56" s="7">
        <v>2.2483</v>
      </c>
      <c r="F56" s="7">
        <v>0.10199999999999999</v>
      </c>
      <c r="G56" s="7">
        <v>0.53380000000000005</v>
      </c>
      <c r="H56" s="7">
        <v>75.614699999999999</v>
      </c>
      <c r="I56" s="7">
        <v>6.8199999999999997E-2</v>
      </c>
      <c r="J56" s="7">
        <v>0.56850000000000001</v>
      </c>
      <c r="K56" s="7">
        <v>2.3300000000000001E-2</v>
      </c>
      <c r="L56" s="7">
        <v>99.927499999999995</v>
      </c>
      <c r="M56" s="14">
        <v>4.1327728688543501E-2</v>
      </c>
    </row>
    <row r="57" spans="1:13" x14ac:dyDescent="0.2">
      <c r="A57" s="4" t="s">
        <v>19</v>
      </c>
      <c r="B57" s="7">
        <v>3.7378999999999998</v>
      </c>
      <c r="C57" s="7">
        <v>12.0977</v>
      </c>
      <c r="D57" s="7">
        <v>4.9637000000000002</v>
      </c>
      <c r="E57" s="7">
        <v>2.1705999999999999</v>
      </c>
      <c r="F57" s="7">
        <v>0.15640000000000001</v>
      </c>
      <c r="G57" s="7">
        <v>0.81430000000000002</v>
      </c>
      <c r="H57" s="7">
        <v>75.860100000000003</v>
      </c>
      <c r="I57" s="7">
        <v>6.7400000000000002E-2</v>
      </c>
      <c r="J57" s="7">
        <v>0.58099999999999996</v>
      </c>
      <c r="K57" s="7">
        <v>4.02E-2</v>
      </c>
      <c r="L57" s="7">
        <v>100.4893</v>
      </c>
      <c r="M57" s="14">
        <v>5.1498748409436398E-2</v>
      </c>
    </row>
    <row r="58" spans="1:13" x14ac:dyDescent="0.2">
      <c r="A58" s="4" t="s">
        <v>19</v>
      </c>
      <c r="B58" s="7">
        <v>3.7978999999999998</v>
      </c>
      <c r="C58" s="7">
        <v>12.1175</v>
      </c>
      <c r="D58" s="7">
        <v>4.8825000000000003</v>
      </c>
      <c r="E58" s="7">
        <v>2.0558999999999998</v>
      </c>
      <c r="F58" s="7">
        <v>0.17180000000000001</v>
      </c>
      <c r="G58" s="7">
        <v>0.67989999999999995</v>
      </c>
      <c r="H58" s="7">
        <v>75.052800000000005</v>
      </c>
      <c r="I58" s="7">
        <v>6.4000000000000001E-2</v>
      </c>
      <c r="J58" s="7">
        <v>0.58379999999999999</v>
      </c>
      <c r="K58" s="7">
        <v>4.3799999999999999E-2</v>
      </c>
      <c r="L58" s="7">
        <v>99.449799999999996</v>
      </c>
      <c r="M58" s="14">
        <v>4.7410588696996298E-2</v>
      </c>
    </row>
    <row r="59" spans="1:13" x14ac:dyDescent="0.2">
      <c r="A59" s="4" t="s">
        <v>19</v>
      </c>
      <c r="B59" s="7">
        <v>3.7917999999999998</v>
      </c>
      <c r="C59" s="7">
        <v>12.498900000000001</v>
      </c>
      <c r="D59" s="7">
        <v>4.9766000000000004</v>
      </c>
      <c r="E59" s="7">
        <v>2.3035999999999999</v>
      </c>
      <c r="F59" s="7">
        <v>0.1973</v>
      </c>
      <c r="G59" s="7">
        <v>0.41120000000000001</v>
      </c>
      <c r="H59" s="7">
        <v>75.754300000000001</v>
      </c>
      <c r="I59" s="7">
        <v>6.8000000000000005E-2</v>
      </c>
      <c r="J59" s="7">
        <v>0.54279999999999995</v>
      </c>
      <c r="K59" s="7">
        <v>3.49E-2</v>
      </c>
      <c r="L59" s="7">
        <v>100.5793</v>
      </c>
      <c r="M59" s="16">
        <v>4.1239452784691599E-2</v>
      </c>
    </row>
    <row r="60" spans="1:13" x14ac:dyDescent="0.2">
      <c r="A60" s="4" t="s">
        <v>19</v>
      </c>
      <c r="B60" s="7">
        <v>3.6061000000000001</v>
      </c>
      <c r="C60" s="7">
        <v>12.0892</v>
      </c>
      <c r="D60" s="7">
        <v>4.6851000000000003</v>
      </c>
      <c r="E60" s="7">
        <v>2.4344000000000001</v>
      </c>
      <c r="F60" s="7">
        <v>0.1779</v>
      </c>
      <c r="G60" s="7">
        <v>0.67530000000000001</v>
      </c>
      <c r="H60" s="7">
        <v>75.811000000000007</v>
      </c>
      <c r="I60" s="7">
        <v>7.0499999999999993E-2</v>
      </c>
      <c r="J60" s="7">
        <v>0.59379999999999999</v>
      </c>
      <c r="K60" s="7">
        <v>4.3400000000000001E-2</v>
      </c>
      <c r="L60" s="7">
        <v>100.1866</v>
      </c>
      <c r="M60" s="14">
        <v>4.6447551092367499E-2</v>
      </c>
    </row>
    <row r="61" spans="1:13" x14ac:dyDescent="0.2">
      <c r="A61" s="4" t="s">
        <v>19</v>
      </c>
      <c r="B61" s="7">
        <v>3.5514999999999999</v>
      </c>
      <c r="C61" s="7">
        <v>11.654400000000001</v>
      </c>
      <c r="D61" s="7">
        <v>4.6761999999999997</v>
      </c>
      <c r="E61" s="7">
        <v>2.1856</v>
      </c>
      <c r="F61" s="7">
        <v>0.1401</v>
      </c>
      <c r="G61" s="7">
        <v>0.60319999999999996</v>
      </c>
      <c r="H61" s="7">
        <v>76.113299999999995</v>
      </c>
      <c r="I61" s="7">
        <v>8.2400000000000001E-2</v>
      </c>
      <c r="J61" s="7">
        <v>0.59460000000000002</v>
      </c>
      <c r="K61" s="7">
        <v>3.9600000000000003E-2</v>
      </c>
      <c r="L61" s="7">
        <v>99.640900000000002</v>
      </c>
      <c r="M61" s="14">
        <v>4.4194910930539302E-2</v>
      </c>
    </row>
    <row r="62" spans="1:13" x14ac:dyDescent="0.2">
      <c r="A62" s="4" t="s">
        <v>19</v>
      </c>
      <c r="B62" s="7">
        <v>3.7092000000000001</v>
      </c>
      <c r="C62" s="7">
        <v>12.2453</v>
      </c>
      <c r="D62" s="7">
        <v>4.7308000000000003</v>
      </c>
      <c r="E62" s="7">
        <v>2.1000999999999999</v>
      </c>
      <c r="F62" s="7">
        <v>0.11840000000000001</v>
      </c>
      <c r="G62" s="7">
        <v>0.76900000000000002</v>
      </c>
      <c r="H62" s="7">
        <v>75.263800000000003</v>
      </c>
      <c r="I62" s="7">
        <v>7.6700000000000004E-2</v>
      </c>
      <c r="J62" s="7">
        <v>0.51839999999999997</v>
      </c>
      <c r="K62" s="7">
        <v>4.1099999999999998E-2</v>
      </c>
      <c r="L62" s="7">
        <v>99.572900000000004</v>
      </c>
      <c r="M62" s="14">
        <v>4.26261069520271E-2</v>
      </c>
    </row>
    <row r="63" spans="1:13" s="4" customFormat="1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15"/>
    </row>
    <row r="64" spans="1:13" x14ac:dyDescent="0.2">
      <c r="A64" s="4" t="s">
        <v>20</v>
      </c>
      <c r="B64" s="7">
        <v>3.9194</v>
      </c>
      <c r="C64" s="7">
        <v>12.4445</v>
      </c>
      <c r="D64" s="7">
        <v>4.7492999999999999</v>
      </c>
      <c r="E64" s="7">
        <v>2.3972000000000002</v>
      </c>
      <c r="F64" s="7">
        <v>0.1479</v>
      </c>
      <c r="G64" s="7">
        <v>0.69</v>
      </c>
      <c r="H64" s="7">
        <v>75.226299999999995</v>
      </c>
      <c r="I64" s="7">
        <v>9.01E-2</v>
      </c>
      <c r="J64" s="7">
        <v>0.62939999999999996</v>
      </c>
      <c r="K64" s="7">
        <v>4.2900000000000001E-2</v>
      </c>
      <c r="L64" s="7">
        <v>100.3368</v>
      </c>
      <c r="M64" s="14">
        <v>4.8460555426067302E-2</v>
      </c>
    </row>
    <row r="65" spans="1:13" x14ac:dyDescent="0.2">
      <c r="A65" s="4" t="s">
        <v>20</v>
      </c>
      <c r="B65" s="7">
        <v>4.1013999999999999</v>
      </c>
      <c r="C65" s="7">
        <v>12.569599999999999</v>
      </c>
      <c r="D65" s="7">
        <v>4.6516999999999999</v>
      </c>
      <c r="E65" s="7">
        <v>2.3561999999999999</v>
      </c>
      <c r="F65" s="7">
        <v>0.1439</v>
      </c>
      <c r="G65" s="7">
        <v>0.64929999999999999</v>
      </c>
      <c r="H65" s="7">
        <v>75.595399999999998</v>
      </c>
      <c r="I65" s="7">
        <v>7.9500000000000001E-2</v>
      </c>
      <c r="J65" s="7">
        <v>0.63549999999999995</v>
      </c>
      <c r="K65" s="7">
        <v>4.7300000000000002E-2</v>
      </c>
      <c r="L65" s="7">
        <v>100.82989999999999</v>
      </c>
      <c r="M65" s="14">
        <v>4.7348448065208402E-2</v>
      </c>
    </row>
    <row r="66" spans="1:13" x14ac:dyDescent="0.2">
      <c r="A66" s="4" t="s">
        <v>20</v>
      </c>
      <c r="B66" s="7">
        <v>3.9584000000000001</v>
      </c>
      <c r="C66" s="7">
        <v>12.3781</v>
      </c>
      <c r="D66" s="7">
        <v>4.7150999999999996</v>
      </c>
      <c r="E66" s="7">
        <v>2.6114000000000002</v>
      </c>
      <c r="F66" s="7">
        <v>0.1885</v>
      </c>
      <c r="G66" s="7">
        <v>0.80559999999999998</v>
      </c>
      <c r="H66" s="7">
        <v>75.079700000000003</v>
      </c>
      <c r="I66" s="7">
        <v>0.10440000000000001</v>
      </c>
      <c r="J66" s="7">
        <v>0.63400000000000001</v>
      </c>
      <c r="K66" s="7">
        <v>6.9199999999999998E-2</v>
      </c>
      <c r="L66" s="7">
        <v>100.5442</v>
      </c>
      <c r="M66" s="14">
        <v>5.7774778506508598E-2</v>
      </c>
    </row>
    <row r="67" spans="1:13" x14ac:dyDescent="0.2">
      <c r="A67" s="4" t="s">
        <v>20</v>
      </c>
      <c r="B67" s="7">
        <v>3.8685999999999998</v>
      </c>
      <c r="C67" s="7">
        <v>12.176500000000001</v>
      </c>
      <c r="D67" s="7">
        <v>4.6486999999999998</v>
      </c>
      <c r="E67" s="7">
        <v>2.4331999999999998</v>
      </c>
      <c r="F67" s="7">
        <v>0.23419999999999999</v>
      </c>
      <c r="G67" s="7">
        <v>0.78639999999999999</v>
      </c>
      <c r="H67" s="7">
        <v>74.703800000000001</v>
      </c>
      <c r="I67" s="7">
        <v>9.8799999999999999E-2</v>
      </c>
      <c r="J67" s="7">
        <v>0.62790000000000001</v>
      </c>
      <c r="K67" s="7">
        <v>3.7999999999999999E-2</v>
      </c>
      <c r="L67" s="7">
        <v>99.616</v>
      </c>
      <c r="M67" s="14">
        <v>5.5608810863380299E-2</v>
      </c>
    </row>
    <row r="68" spans="1:13" x14ac:dyDescent="0.2">
      <c r="A68" s="4" t="s">
        <v>20</v>
      </c>
      <c r="B68" s="7">
        <v>3.8347000000000002</v>
      </c>
      <c r="C68" s="7">
        <v>12.4641</v>
      </c>
      <c r="D68" s="7">
        <v>4.6985999999999999</v>
      </c>
      <c r="E68" s="7">
        <v>2.387</v>
      </c>
      <c r="F68" s="7">
        <v>0.20699999999999999</v>
      </c>
      <c r="G68" s="7">
        <v>0.83299999999999996</v>
      </c>
      <c r="H68" s="7">
        <v>75.209699999999998</v>
      </c>
      <c r="I68" s="7">
        <v>9.8299999999999998E-2</v>
      </c>
      <c r="J68" s="7">
        <v>0.62639999999999996</v>
      </c>
      <c r="K68" s="7">
        <v>4.8300000000000003E-2</v>
      </c>
      <c r="L68" s="7">
        <v>100.4071</v>
      </c>
      <c r="M68" s="14">
        <v>5.1019599371401797E-2</v>
      </c>
    </row>
    <row r="69" spans="1:13" x14ac:dyDescent="0.2">
      <c r="A69" s="4" t="s">
        <v>20</v>
      </c>
      <c r="B69" s="7">
        <v>3.9479000000000002</v>
      </c>
      <c r="C69" s="7">
        <v>12.1753</v>
      </c>
      <c r="D69" s="7">
        <v>4.7366999999999999</v>
      </c>
      <c r="E69" s="7">
        <v>2.4077999999999999</v>
      </c>
      <c r="F69" s="7">
        <v>0.219</v>
      </c>
      <c r="G69" s="7">
        <v>0.78820000000000001</v>
      </c>
      <c r="H69" s="7">
        <v>75.2273</v>
      </c>
      <c r="I69" s="7">
        <v>9.4799999999999995E-2</v>
      </c>
      <c r="J69" s="7">
        <v>0.64790000000000003</v>
      </c>
      <c r="K69" s="7">
        <v>5.4300000000000001E-2</v>
      </c>
      <c r="L69" s="7">
        <v>100.2991</v>
      </c>
      <c r="M69" s="16">
        <v>5.7659430752269702E-2</v>
      </c>
    </row>
    <row r="70" spans="1:13" x14ac:dyDescent="0.2">
      <c r="A70" s="4" t="s">
        <v>20</v>
      </c>
      <c r="B70" s="7">
        <v>3.7904</v>
      </c>
      <c r="C70" s="7">
        <v>12.293900000000001</v>
      </c>
      <c r="D70" s="7">
        <v>4.7439999999999998</v>
      </c>
      <c r="E70" s="7">
        <v>2.3203999999999998</v>
      </c>
      <c r="F70" s="7">
        <v>0.21909999999999999</v>
      </c>
      <c r="G70" s="7">
        <v>0.76419999999999999</v>
      </c>
      <c r="H70" s="7">
        <v>74.116799999999998</v>
      </c>
      <c r="I70" s="7">
        <v>9.3600000000000003E-2</v>
      </c>
      <c r="J70" s="7">
        <v>0.61760000000000004</v>
      </c>
      <c r="K70" s="7">
        <v>5.1299999999999998E-2</v>
      </c>
      <c r="L70" s="7">
        <v>99.011300000000006</v>
      </c>
      <c r="M70" s="14">
        <v>5.14290615870822E-2</v>
      </c>
    </row>
    <row r="71" spans="1:13" x14ac:dyDescent="0.2">
      <c r="A71" s="4" t="s">
        <v>20</v>
      </c>
      <c r="B71" s="7">
        <v>4.0701000000000001</v>
      </c>
      <c r="C71" s="7">
        <v>12.637600000000001</v>
      </c>
      <c r="D71" s="7">
        <v>4.6589</v>
      </c>
      <c r="E71" s="7">
        <v>2.4944000000000002</v>
      </c>
      <c r="F71" s="7">
        <v>0.20069999999999999</v>
      </c>
      <c r="G71" s="7">
        <v>0.85309999999999997</v>
      </c>
      <c r="H71" s="7">
        <v>74.949299999999994</v>
      </c>
      <c r="I71" s="7">
        <v>0.1003</v>
      </c>
      <c r="J71" s="7">
        <v>0.63009999999999999</v>
      </c>
      <c r="K71" s="7">
        <v>3.3099999999999997E-2</v>
      </c>
      <c r="L71" s="7">
        <v>100.6277</v>
      </c>
      <c r="M71" s="14">
        <v>5.4914137496106602E-2</v>
      </c>
    </row>
    <row r="72" spans="1:13" s="4" customFormat="1" x14ac:dyDescent="0.2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15"/>
    </row>
    <row r="73" spans="1:13" x14ac:dyDescent="0.2">
      <c r="A73" s="4" t="s">
        <v>21</v>
      </c>
      <c r="B73" s="7">
        <v>3.6977000000000002</v>
      </c>
      <c r="C73" s="7">
        <v>11.9208</v>
      </c>
      <c r="D73" s="7">
        <v>5.0617999999999999</v>
      </c>
      <c r="E73" s="7">
        <v>1.3137000000000001</v>
      </c>
      <c r="F73" s="7">
        <v>1.5599999999999999E-2</v>
      </c>
      <c r="G73" s="7">
        <v>0.26700000000000002</v>
      </c>
      <c r="H73" s="7">
        <v>78.063100000000006</v>
      </c>
      <c r="I73" s="7">
        <v>6.4799999999999996E-2</v>
      </c>
      <c r="J73" s="7">
        <v>0.53979999999999995</v>
      </c>
      <c r="K73" s="7">
        <v>7.3000000000000001E-3</v>
      </c>
      <c r="L73" s="7">
        <v>100.9516</v>
      </c>
      <c r="M73" s="14">
        <v>2.25499417226823E-2</v>
      </c>
    </row>
    <row r="74" spans="1:13" x14ac:dyDescent="0.2">
      <c r="A74" s="4" t="s">
        <v>21</v>
      </c>
      <c r="B74" s="7">
        <v>3.4954999999999998</v>
      </c>
      <c r="C74" s="7">
        <v>11.6937</v>
      </c>
      <c r="D74" s="7">
        <v>5.2645999999999997</v>
      </c>
      <c r="E74" s="7">
        <v>1.8498000000000001</v>
      </c>
      <c r="F74" s="7">
        <v>6.3799999999999996E-2</v>
      </c>
      <c r="G74" s="7">
        <v>0.2127</v>
      </c>
      <c r="H74" s="7">
        <v>77.771500000000003</v>
      </c>
      <c r="I74" s="7">
        <v>7.2300000000000003E-2</v>
      </c>
      <c r="J74" s="7">
        <v>0.51349999999999996</v>
      </c>
      <c r="K74" s="7">
        <v>2.7799999999999998E-2</v>
      </c>
      <c r="L74" s="7">
        <v>100.9652</v>
      </c>
      <c r="M74" s="14">
        <v>3.2966519829934898E-2</v>
      </c>
    </row>
    <row r="75" spans="1:13" x14ac:dyDescent="0.2">
      <c r="A75" s="4" t="s">
        <v>21</v>
      </c>
      <c r="B75" s="7">
        <v>3.5324</v>
      </c>
      <c r="C75" s="7">
        <v>11.6122</v>
      </c>
      <c r="D75" s="7">
        <v>5.1753</v>
      </c>
      <c r="E75" s="7">
        <v>1.2433000000000001</v>
      </c>
      <c r="F75" s="7">
        <v>4.6600000000000003E-2</v>
      </c>
      <c r="G75" s="7">
        <v>0.23580000000000001</v>
      </c>
      <c r="H75" s="7">
        <v>77.169899999999998</v>
      </c>
      <c r="I75" s="7">
        <v>8.3099999999999993E-2</v>
      </c>
      <c r="J75" s="7">
        <v>0.61370000000000002</v>
      </c>
      <c r="K75" s="7">
        <v>1.8200000000000001E-2</v>
      </c>
      <c r="L75" s="7">
        <v>99.730400000000003</v>
      </c>
      <c r="M75" s="14">
        <v>2.4478922066443899E-2</v>
      </c>
    </row>
    <row r="76" spans="1:13" x14ac:dyDescent="0.2">
      <c r="A76" s="4" t="s">
        <v>21</v>
      </c>
      <c r="B76" s="7">
        <v>3.6362000000000001</v>
      </c>
      <c r="C76" s="7">
        <v>11.8284</v>
      </c>
      <c r="D76" s="7">
        <v>5.1456999999999997</v>
      </c>
      <c r="E76" s="7">
        <v>1.2962</v>
      </c>
      <c r="F76" s="7">
        <v>0.03</v>
      </c>
      <c r="G76" s="7">
        <v>0.22439999999999999</v>
      </c>
      <c r="H76" s="7">
        <v>77.551199999999994</v>
      </c>
      <c r="I76" s="7">
        <v>7.7299999999999994E-2</v>
      </c>
      <c r="J76" s="7">
        <v>0.59409999999999996</v>
      </c>
      <c r="K76" s="7">
        <v>1.83E-2</v>
      </c>
      <c r="L76" s="7">
        <v>100.40170000000001</v>
      </c>
      <c r="M76" s="14">
        <v>2.3267369409092301E-2</v>
      </c>
    </row>
    <row r="77" spans="1:13" x14ac:dyDescent="0.2">
      <c r="A77" s="4" t="s">
        <v>21</v>
      </c>
      <c r="B77" s="7">
        <v>3.5951</v>
      </c>
      <c r="C77" s="7">
        <v>11.9199</v>
      </c>
      <c r="D77" s="7">
        <v>5.0538999999999996</v>
      </c>
      <c r="E77" s="7">
        <v>1.1274</v>
      </c>
      <c r="F77" s="7">
        <v>2.1399999999999999E-2</v>
      </c>
      <c r="G77" s="7">
        <v>0.2162</v>
      </c>
      <c r="H77" s="7">
        <v>77.590500000000006</v>
      </c>
      <c r="I77" s="7">
        <v>5.5100000000000003E-2</v>
      </c>
      <c r="J77" s="7">
        <v>0.6089</v>
      </c>
      <c r="K77" s="7">
        <v>8.2000000000000007E-3</v>
      </c>
      <c r="L77" s="7">
        <v>100.1966</v>
      </c>
      <c r="M77" s="14">
        <v>1.6531375666246899E-2</v>
      </c>
    </row>
    <row r="78" spans="1:13" x14ac:dyDescent="0.2">
      <c r="A78" s="4" t="s">
        <v>21</v>
      </c>
      <c r="B78" s="7">
        <v>3.6347</v>
      </c>
      <c r="C78" s="7">
        <v>11.721500000000001</v>
      </c>
      <c r="D78" s="7">
        <v>5.3507999999999996</v>
      </c>
      <c r="E78" s="7">
        <v>1.6173999999999999</v>
      </c>
      <c r="F78" s="7">
        <v>7.7000000000000002E-3</v>
      </c>
      <c r="G78" s="7">
        <v>0.2354</v>
      </c>
      <c r="H78" s="7">
        <v>77.410799999999995</v>
      </c>
      <c r="I78" s="7">
        <v>0.06</v>
      </c>
      <c r="J78" s="7">
        <v>0.61670000000000003</v>
      </c>
      <c r="K78" s="7">
        <v>1.9699999999999999E-2</v>
      </c>
      <c r="L78" s="7">
        <v>100.6748</v>
      </c>
      <c r="M78" s="14">
        <v>3.1774123872838199E-2</v>
      </c>
    </row>
    <row r="79" spans="1:13" x14ac:dyDescent="0.2">
      <c r="A79" s="4" t="s">
        <v>21</v>
      </c>
      <c r="B79" s="7">
        <v>3.5508000000000002</v>
      </c>
      <c r="C79" s="7">
        <v>11.911300000000001</v>
      </c>
      <c r="D79" s="7">
        <v>5.1966999999999999</v>
      </c>
      <c r="E79" s="7">
        <v>1.4167000000000001</v>
      </c>
      <c r="F79" s="7">
        <v>-5.0000000000000001E-4</v>
      </c>
      <c r="G79" s="7">
        <v>0.23319999999999999</v>
      </c>
      <c r="H79" s="7">
        <v>77.381500000000003</v>
      </c>
      <c r="I79" s="7">
        <v>6.3600000000000004E-2</v>
      </c>
      <c r="J79" s="7">
        <v>0.49619999999999997</v>
      </c>
      <c r="K79" s="7">
        <v>1.2999999999999999E-2</v>
      </c>
      <c r="L79" s="7">
        <v>100.2623</v>
      </c>
      <c r="M79" s="16">
        <v>2.1963995670855802E-2</v>
      </c>
    </row>
    <row r="80" spans="1:13" x14ac:dyDescent="0.2">
      <c r="A80" s="4" t="s">
        <v>21</v>
      </c>
      <c r="B80" s="7">
        <v>3.4729000000000001</v>
      </c>
      <c r="C80" s="7">
        <v>11.430199999999999</v>
      </c>
      <c r="D80" s="7">
        <v>5.2198000000000002</v>
      </c>
      <c r="E80" s="7">
        <v>1.202</v>
      </c>
      <c r="F80" s="7">
        <v>8.0000000000000004E-4</v>
      </c>
      <c r="G80" s="7">
        <v>0.2064</v>
      </c>
      <c r="H80" s="7">
        <v>78.043599999999998</v>
      </c>
      <c r="I80" s="7">
        <v>7.4200000000000002E-2</v>
      </c>
      <c r="J80" s="7">
        <v>0.65229999999999999</v>
      </c>
      <c r="K80" s="7">
        <v>3.04E-2</v>
      </c>
      <c r="L80" s="7">
        <v>100.3327</v>
      </c>
      <c r="M80" s="14">
        <v>2.3345034954483899E-2</v>
      </c>
    </row>
    <row r="81" s="4" customFormat="1" x14ac:dyDescent="0.2"/>
  </sheetData>
  <mergeCells count="4">
    <mergeCell ref="O9:W9"/>
    <mergeCell ref="O13:W13"/>
    <mergeCell ref="Y13:AA18"/>
    <mergeCell ref="O16:W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Amelia Bain</cp:lastModifiedBy>
  <dcterms:created xsi:type="dcterms:W3CDTF">2020-04-14T16:06:18Z</dcterms:created>
  <dcterms:modified xsi:type="dcterms:W3CDTF">2020-11-20T14:40:54Z</dcterms:modified>
</cp:coreProperties>
</file>