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eliabain/Desktop/FINAL FIGURES/"/>
    </mc:Choice>
  </mc:AlternateContent>
  <xr:revisionPtr revIDLastSave="0" documentId="13_ncr:1_{C6073871-9560-0643-8830-D1BD30FC0109}" xr6:coauthVersionLast="45" xr6:coauthVersionMax="45" xr10:uidLastSave="{00000000-0000-0000-0000-000000000000}"/>
  <bookViews>
    <workbookView xWindow="1020" yWindow="460" windowWidth="22000" windowHeight="14280" activeTab="1" xr2:uid="{F2A1E88C-B795-E146-B526-3DA0207B9E63}"/>
  </bookViews>
  <sheets>
    <sheet name="Modelling results" sheetId="1" r:id="rId1"/>
    <sheet name="Error on viscosity model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3" i="1" l="1"/>
  <c r="N13" i="1"/>
  <c r="M13" i="1"/>
  <c r="L13" i="1"/>
  <c r="K13" i="1"/>
  <c r="J13" i="1"/>
  <c r="I13" i="1"/>
  <c r="O12" i="1"/>
  <c r="N12" i="1"/>
  <c r="M12" i="1"/>
  <c r="L12" i="1"/>
  <c r="K12" i="1"/>
  <c r="J12" i="1"/>
  <c r="I12" i="1"/>
  <c r="O11" i="1"/>
  <c r="N11" i="1"/>
  <c r="M11" i="1"/>
  <c r="L11" i="1"/>
  <c r="K11" i="1"/>
  <c r="J11" i="1"/>
  <c r="I11" i="1"/>
</calcChain>
</file>

<file path=xl/sharedStrings.xml><?xml version="1.0" encoding="utf-8"?>
<sst xmlns="http://schemas.openxmlformats.org/spreadsheetml/2006/main" count="89" uniqueCount="68">
  <si>
    <t>A. A. Bain, J. E. Kendrick, A. Lamur, Y. Lavallée, E. S. Calder, J. A. Cortés, G. P. Cortés, D. Gomez Martinez, R. A Torres</t>
  </si>
  <si>
    <t>Ostwald &amp; non-Newtonian constants</t>
  </si>
  <si>
    <t>Sample</t>
  </si>
  <si>
    <t>n</t>
  </si>
  <si>
    <t>k (Pa.s^n)</t>
  </si>
  <si>
    <t>GAL4</t>
  </si>
  <si>
    <t>GAL5</t>
  </si>
  <si>
    <t>GAL6</t>
  </si>
  <si>
    <t>GAL7</t>
  </si>
  <si>
    <t>GAL8</t>
  </si>
  <si>
    <t>GAL14</t>
  </si>
  <si>
    <t>GAL16</t>
  </si>
  <si>
    <t>GAL18</t>
  </si>
  <si>
    <t>AB5b</t>
  </si>
  <si>
    <t>AB8</t>
  </si>
  <si>
    <t>AB9</t>
  </si>
  <si>
    <t>AB14</t>
  </si>
  <si>
    <t>AB15</t>
  </si>
  <si>
    <t>AB18</t>
  </si>
  <si>
    <t>AB21</t>
  </si>
  <si>
    <t>Log(Melt viscosity (Pa.s)), Giordano et al. 2008 model at 940°C</t>
  </si>
  <si>
    <t>with volatiles</t>
  </si>
  <si>
    <t>no volatiles</t>
  </si>
  <si>
    <t>Log(Relative viscosity (Pa.s))</t>
  </si>
  <si>
    <t>with volatiles:</t>
  </si>
  <si>
    <t>no volatiles:</t>
  </si>
  <si>
    <t>at strain rate = 10^(-6)</t>
  </si>
  <si>
    <t>at strain rate = 10^(-5)</t>
  </si>
  <si>
    <t>at strain rate = 10^(-4)</t>
  </si>
  <si>
    <t>Viscosity modelling results for time-constrained samples</t>
  </si>
  <si>
    <t>Eruption date</t>
  </si>
  <si>
    <t>21 Nov. 2004</t>
  </si>
  <si>
    <t>17 Jan. 2008</t>
  </si>
  <si>
    <t>20 Feb. 2009</t>
  </si>
  <si>
    <t>2 Jan. 2010</t>
  </si>
  <si>
    <t>Supplementary File G: Viscosity modelling results</t>
  </si>
  <si>
    <t>Micro-textural controls on magma rheology and vulcanian explosion cyclicity</t>
  </si>
  <si>
    <t>Log(Modelled apparent viscosity (Pa.s))</t>
  </si>
  <si>
    <r>
      <t>ln(</t>
    </r>
    <r>
      <rPr>
        <i/>
        <sz val="12"/>
        <color theme="1"/>
        <rFont val="Calibri"/>
        <family val="2"/>
        <scheme val="minor"/>
      </rPr>
      <t>n0</t>
    </r>
    <r>
      <rPr>
        <sz val="12"/>
        <color theme="1"/>
        <rFont val="Calibri"/>
        <family val="2"/>
        <scheme val="minor"/>
      </rPr>
      <t xml:space="preserve"> (mm-4))</t>
    </r>
  </si>
  <si>
    <t>Accounting for RMSE on equations 3 and 4 in the viscosity model</t>
  </si>
  <si>
    <t>k</t>
  </si>
  <si>
    <t>positive error on n</t>
  </si>
  <si>
    <t>negative error on n</t>
  </si>
  <si>
    <t>positive error on k</t>
  </si>
  <si>
    <t>negative error on k</t>
  </si>
  <si>
    <t>Modelled app. visc. at 10-6</t>
  </si>
  <si>
    <t>Modelled app. visc. at 10-5</t>
  </si>
  <si>
    <t>Modelled app. visc. at 10-4</t>
  </si>
  <si>
    <r>
      <t>ln(</t>
    </r>
    <r>
      <rPr>
        <b/>
        <i/>
        <sz val="12"/>
        <color rgb="FF000000"/>
        <rFont val="Calibri"/>
        <family val="2"/>
        <scheme val="minor"/>
      </rPr>
      <t>n</t>
    </r>
    <r>
      <rPr>
        <b/>
        <i/>
        <vertAlign val="subscript"/>
        <sz val="12"/>
        <color rgb="FF000000"/>
        <rFont val="Calibri (Body)"/>
      </rPr>
      <t>0</t>
    </r>
    <r>
      <rPr>
        <b/>
        <sz val="12"/>
        <color rgb="FF000000"/>
        <rFont val="Calibri"/>
        <family val="2"/>
        <scheme val="minor"/>
      </rPr>
      <t xml:space="preserve"> (mm-4))</t>
    </r>
  </si>
  <si>
    <t>Lower stress limit at 10-6</t>
  </si>
  <si>
    <t>Lower stress limit at 10-5</t>
  </si>
  <si>
    <t>Lowest App. Viscosity at 10-6 (pa.s)</t>
  </si>
  <si>
    <t>Lowest App. Viscosity at 10-5 (Pa.s)</t>
  </si>
  <si>
    <t>Lowest App. Viscosity at 10-4 (Pa.s)</t>
  </si>
  <si>
    <t>Higher stress limit at 10-6</t>
  </si>
  <si>
    <t>Higher stress limit at 10-5</t>
  </si>
  <si>
    <t>Higher stress limit at 10-4</t>
  </si>
  <si>
    <t>Highest App. Viscosity at 10-6 (pa.s)</t>
  </si>
  <si>
    <t>Highest App. Viscosity at 10-5 (pa.s)</t>
  </si>
  <si>
    <t>Highest App. Viscosity at 10-4 (pa.s)</t>
  </si>
  <si>
    <t>*Shaded boxes indicate where error quantification not possible due to negative error on k being greater than the modelled value of k, giving negative values of stress</t>
  </si>
  <si>
    <t>Legend:</t>
  </si>
  <si>
    <t>Black circles</t>
  </si>
  <si>
    <t>Grey squares</t>
  </si>
  <si>
    <t>Open squares</t>
  </si>
  <si>
    <t>Modelled data at each strain rate (sizes of symbols as in the manuscript)</t>
  </si>
  <si>
    <t>Upper limit of estimated error on modelled viscosity data</t>
  </si>
  <si>
    <t>Lower limit of estimated error on modelled viscosity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</si>
</sst>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Calibri"/>
      <family val="2"/>
      <scheme val="minor"/>
    </font>
    <font>
      <b/>
      <u/>
      <sz val="12"/>
      <color rgb="FF000000"/>
      <name val="Arial"/>
      <family val="2"/>
    </font>
    <font>
      <sz val="12"/>
      <color rgb="FF000000"/>
      <name val="Arial"/>
      <family val="2"/>
    </font>
    <font>
      <b/>
      <i/>
      <sz val="12"/>
      <color rgb="FF000000"/>
      <name val="Arial"/>
      <family val="2"/>
    </font>
    <font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i/>
      <vertAlign val="subscript"/>
      <sz val="12"/>
      <color rgb="FF000000"/>
      <name val="Calibri (Body)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2" fontId="0" fillId="0" borderId="0" xfId="0" applyNumberFormat="1" applyAlignment="1">
      <alignment horizontal="center"/>
    </xf>
    <xf numFmtId="0" fontId="5" fillId="0" borderId="0" xfId="0" applyFont="1" applyBorder="1"/>
    <xf numFmtId="15" fontId="0" fillId="0" borderId="0" xfId="0" applyNumberFormat="1"/>
    <xf numFmtId="0" fontId="0" fillId="0" borderId="0" xfId="0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/>
    <xf numFmtId="0" fontId="8" fillId="0" borderId="0" xfId="0" applyFont="1" applyFill="1" applyAlignment="1">
      <alignment horizontal="left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7" fillId="0" borderId="1" xfId="0" applyFont="1" applyBorder="1"/>
    <xf numFmtId="2" fontId="8" fillId="0" borderId="0" xfId="0" applyNumberFormat="1" applyFont="1" applyFill="1" applyAlignment="1">
      <alignment horizontal="center"/>
    </xf>
    <xf numFmtId="11" fontId="8" fillId="0" borderId="0" xfId="0" applyNumberFormat="1" applyFont="1" applyFill="1" applyAlignment="1">
      <alignment horizontal="center"/>
    </xf>
    <xf numFmtId="0" fontId="9" fillId="0" borderId="4" xfId="0" applyFont="1" applyFill="1" applyBorder="1" applyAlignment="1">
      <alignment horizontal="center"/>
    </xf>
    <xf numFmtId="2" fontId="8" fillId="0" borderId="3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11" fontId="8" fillId="0" borderId="5" xfId="0" applyNumberFormat="1" applyFont="1" applyFill="1" applyBorder="1" applyAlignment="1">
      <alignment horizontal="center"/>
    </xf>
    <xf numFmtId="11" fontId="0" fillId="3" borderId="0" xfId="0" applyNumberFormat="1" applyFont="1" applyFill="1" applyAlignment="1">
      <alignment horizontal="center"/>
    </xf>
    <xf numFmtId="11" fontId="0" fillId="3" borderId="5" xfId="0" applyNumberFormat="1" applyFont="1" applyFill="1" applyBorder="1" applyAlignment="1">
      <alignment horizont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6</xdr:col>
      <xdr:colOff>774700</xdr:colOff>
      <xdr:row>36</xdr:row>
      <xdr:rowOff>139700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C5129D6-DDC5-0142-9CE6-2EB84C94E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3479800"/>
          <a:ext cx="5334000" cy="4000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BD621-7CEA-1F43-82F9-FDF06C634CC8}">
  <dimension ref="A1:O25"/>
  <sheetViews>
    <sheetView workbookViewId="0">
      <selection activeCell="F9" sqref="F9"/>
    </sheetView>
  </sheetViews>
  <sheetFormatPr baseColWidth="10" defaultRowHeight="16"/>
  <cols>
    <col min="1" max="1" width="8.5" customWidth="1"/>
    <col min="2" max="2" width="12.83203125" bestFit="1" customWidth="1"/>
    <col min="3" max="3" width="5.1640625" bestFit="1" customWidth="1"/>
    <col min="4" max="4" width="9.1640625" bestFit="1" customWidth="1"/>
    <col min="5" max="5" width="11.5" bestFit="1" customWidth="1"/>
    <col min="8" max="8" width="49" bestFit="1" customWidth="1"/>
    <col min="9" max="9" width="11.83203125" bestFit="1" customWidth="1"/>
    <col min="10" max="11" width="8.6640625" bestFit="1" customWidth="1"/>
    <col min="12" max="13" width="11.33203125" bestFit="1" customWidth="1"/>
    <col min="14" max="14" width="11.6640625" bestFit="1" customWidth="1"/>
    <col min="15" max="15" width="10.33203125" bestFit="1" customWidth="1"/>
  </cols>
  <sheetData>
    <row r="1" spans="1:15">
      <c r="A1" s="1" t="s">
        <v>35</v>
      </c>
      <c r="B1" s="1"/>
      <c r="C1" s="1"/>
      <c r="D1" s="1"/>
    </row>
    <row r="2" spans="1:15">
      <c r="A2" s="2"/>
      <c r="B2" s="2"/>
      <c r="C2" s="2"/>
      <c r="D2" s="2"/>
    </row>
    <row r="3" spans="1:15">
      <c r="A3" s="3" t="s">
        <v>36</v>
      </c>
      <c r="B3" s="3"/>
      <c r="C3" s="3"/>
      <c r="D3" s="3"/>
    </row>
    <row r="4" spans="1:15">
      <c r="A4" s="2" t="s">
        <v>0</v>
      </c>
      <c r="B4" s="2"/>
      <c r="C4" s="2"/>
      <c r="D4" s="2"/>
    </row>
    <row r="6" spans="1:15">
      <c r="A6" s="1" t="s">
        <v>1</v>
      </c>
      <c r="H6" s="10" t="s">
        <v>29</v>
      </c>
    </row>
    <row r="8" spans="1:15">
      <c r="A8" s="5" t="s">
        <v>2</v>
      </c>
      <c r="B8" s="6" t="s">
        <v>38</v>
      </c>
      <c r="C8" s="6" t="s">
        <v>3</v>
      </c>
      <c r="D8" s="6" t="s">
        <v>4</v>
      </c>
      <c r="E8" s="12"/>
      <c r="H8" t="s">
        <v>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</row>
    <row r="9" spans="1:15">
      <c r="A9" t="s">
        <v>5</v>
      </c>
      <c r="B9" s="4">
        <v>17.579999999999998</v>
      </c>
      <c r="C9" s="4">
        <v>0.43</v>
      </c>
      <c r="D9" s="4">
        <v>1772447626.34022</v>
      </c>
      <c r="E9" s="4"/>
      <c r="H9" t="s">
        <v>30</v>
      </c>
      <c r="I9" t="s">
        <v>31</v>
      </c>
      <c r="J9" s="11">
        <v>38910</v>
      </c>
      <c r="K9" s="11">
        <v>38910</v>
      </c>
      <c r="L9" t="s">
        <v>32</v>
      </c>
      <c r="M9" t="s">
        <v>32</v>
      </c>
      <c r="N9" t="s">
        <v>33</v>
      </c>
      <c r="O9" t="s">
        <v>34</v>
      </c>
    </row>
    <row r="10" spans="1:15">
      <c r="A10" t="s">
        <v>6</v>
      </c>
      <c r="B10" s="4">
        <v>21.59</v>
      </c>
      <c r="C10" s="4">
        <v>0.77</v>
      </c>
      <c r="D10" s="4">
        <v>22053438050.841301</v>
      </c>
      <c r="E10" s="4"/>
      <c r="H10" s="13" t="s">
        <v>37</v>
      </c>
      <c r="I10" s="13"/>
      <c r="J10" s="13"/>
      <c r="K10" s="13"/>
      <c r="L10" s="13"/>
      <c r="M10" s="13"/>
      <c r="N10" s="13"/>
      <c r="O10" s="13"/>
    </row>
    <row r="11" spans="1:15">
      <c r="A11" t="s">
        <v>7</v>
      </c>
      <c r="B11" s="4">
        <v>18.010000000000002</v>
      </c>
      <c r="C11" s="4">
        <v>0.55000000000000004</v>
      </c>
      <c r="D11" s="4">
        <v>3894950887.4096899</v>
      </c>
      <c r="E11" s="4"/>
      <c r="H11" s="7" t="s">
        <v>26</v>
      </c>
      <c r="I11" s="9">
        <f>LOG10(1441776528396.18)</f>
        <v>12.158897951086979</v>
      </c>
      <c r="J11" s="9">
        <f>LOG10(1552745206385.1)</f>
        <v>12.191100197171355</v>
      </c>
      <c r="K11" s="9">
        <f>LOG10(1737425977330.96)</f>
        <v>12.239906310631065</v>
      </c>
      <c r="L11" s="9">
        <f>LOG10(1018390760171.51)</f>
        <v>12.007914450322808</v>
      </c>
      <c r="M11" s="9">
        <f>LOG10(572908828317.956)</f>
        <v>11.758085514622159</v>
      </c>
      <c r="N11" s="9">
        <f>LOG10(248276314563.354)</f>
        <v>11.394935290053628</v>
      </c>
      <c r="O11" s="9">
        <f>LOG10(227274694057.899)</f>
        <v>11.356551081818917</v>
      </c>
    </row>
    <row r="12" spans="1:15">
      <c r="A12" t="s">
        <v>8</v>
      </c>
      <c r="B12" s="4">
        <v>17.64</v>
      </c>
      <c r="C12" s="4">
        <v>0.6</v>
      </c>
      <c r="D12" s="4">
        <v>7729134319.4808397</v>
      </c>
      <c r="E12" s="4"/>
      <c r="H12" s="7" t="s">
        <v>27</v>
      </c>
      <c r="I12" s="9">
        <f>LOG10(587399999514.706)</f>
        <v>11.76893394182798</v>
      </c>
      <c r="J12" s="9">
        <f>LOG10(614028737354.745)</f>
        <v>11.788188697171353</v>
      </c>
      <c r="K12" s="9">
        <f>LOG10(598464627028.077)</f>
        <v>11.777038486003066</v>
      </c>
      <c r="L12" s="9">
        <f>LOG10(463173971241.305)</f>
        <v>11.665744145572805</v>
      </c>
      <c r="M12" s="9">
        <f>LOG10(301806880783.763)</f>
        <v>11.479729136872159</v>
      </c>
      <c r="N12" s="9">
        <f>LOG10(157812315108.178)</f>
        <v>11.198140890982629</v>
      </c>
      <c r="O12" s="9">
        <f>LOG10(147220842325.85)</f>
        <v>11.16796929822392</v>
      </c>
    </row>
    <row r="13" spans="1:15">
      <c r="A13" t="s">
        <v>9</v>
      </c>
      <c r="B13" s="4">
        <v>18.940000000000001</v>
      </c>
      <c r="C13" s="4">
        <v>0.8</v>
      </c>
      <c r="D13" s="4">
        <v>10100049311.946699</v>
      </c>
      <c r="E13" s="4"/>
      <c r="H13" s="7" t="s">
        <v>28</v>
      </c>
      <c r="I13" s="9">
        <f>LOG10(239315006614.579)</f>
        <v>11.378969932568978</v>
      </c>
      <c r="J13" s="9">
        <f>LOG10(242815942208.071)</f>
        <v>11.385277197171353</v>
      </c>
      <c r="K13" s="9">
        <f>LOG10(206143982234.03)</f>
        <v>11.314170661375067</v>
      </c>
      <c r="L13" s="9">
        <f>LOG10(210656003594.644)</f>
        <v>11.323573840822807</v>
      </c>
      <c r="M13" s="9">
        <f>LOG10(158991079882.387)</f>
        <v>11.20137275912216</v>
      </c>
      <c r="N13" s="9">
        <f>LOG10(100310522345.247)</f>
        <v>11.001346491911629</v>
      </c>
      <c r="O13" s="9">
        <f>LOG10(95364670954.5727)</f>
        <v>10.979387514628918</v>
      </c>
    </row>
    <row r="14" spans="1:15">
      <c r="A14" t="s">
        <v>10</v>
      </c>
      <c r="B14" s="4">
        <v>20.329999999999998</v>
      </c>
      <c r="C14" s="4">
        <v>0.81</v>
      </c>
      <c r="D14" s="4">
        <v>14313869672.2593</v>
      </c>
      <c r="E14" s="4"/>
      <c r="H14" s="13" t="s">
        <v>20</v>
      </c>
      <c r="I14" s="14"/>
      <c r="J14" s="14"/>
      <c r="K14" s="14"/>
      <c r="L14" s="14"/>
      <c r="M14" s="14"/>
      <c r="N14" s="14"/>
      <c r="O14" s="14"/>
    </row>
    <row r="15" spans="1:15">
      <c r="A15" t="s">
        <v>11</v>
      </c>
      <c r="B15" s="4">
        <v>20.14</v>
      </c>
      <c r="C15" s="4">
        <v>0.78</v>
      </c>
      <c r="D15" s="4">
        <v>6686125994.6688299</v>
      </c>
      <c r="E15" s="4"/>
      <c r="H15" s="8" t="s">
        <v>21</v>
      </c>
      <c r="I15" s="9">
        <v>6.9248374566103097</v>
      </c>
      <c r="J15" s="9">
        <v>7.6528050728523098</v>
      </c>
      <c r="K15" s="9">
        <v>7.6332055281148596</v>
      </c>
      <c r="L15" s="9">
        <v>7.92020490667137</v>
      </c>
      <c r="M15" s="9">
        <v>7.6559801354614097</v>
      </c>
      <c r="N15" s="9">
        <v>7.2547035637203603</v>
      </c>
      <c r="O15" s="9">
        <v>7.9005084314397704</v>
      </c>
    </row>
    <row r="16" spans="1:15">
      <c r="A16" t="s">
        <v>12</v>
      </c>
      <c r="B16" s="4">
        <v>19.75</v>
      </c>
      <c r="C16" s="4">
        <v>0.72</v>
      </c>
      <c r="D16" s="4">
        <v>14751400535.4244</v>
      </c>
      <c r="E16" s="4"/>
      <c r="H16" s="8" t="s">
        <v>22</v>
      </c>
      <c r="I16" s="9">
        <v>8.1788718644302492</v>
      </c>
      <c r="J16" s="9">
        <v>8.2268125228619304</v>
      </c>
      <c r="K16" s="9">
        <v>8.1658436921330804</v>
      </c>
      <c r="L16" s="9">
        <v>8.50449750139264</v>
      </c>
      <c r="M16" s="9">
        <v>8.3947067438616099</v>
      </c>
      <c r="N16" s="9">
        <v>8.3258868833990292</v>
      </c>
      <c r="O16" s="9">
        <v>8.4748117566966208</v>
      </c>
    </row>
    <row r="17" spans="8:15">
      <c r="H17" s="13" t="s">
        <v>23</v>
      </c>
      <c r="I17" s="14"/>
      <c r="J17" s="14"/>
      <c r="K17" s="14"/>
      <c r="L17" s="14"/>
      <c r="M17" s="14"/>
      <c r="N17" s="14"/>
      <c r="O17" s="14"/>
    </row>
    <row r="18" spans="8:15">
      <c r="H18" s="8" t="s">
        <v>24</v>
      </c>
    </row>
    <row r="19" spans="8:15">
      <c r="H19" s="7" t="s">
        <v>26</v>
      </c>
      <c r="I19" s="9">
        <v>1.2909112821785254</v>
      </c>
      <c r="J19" s="9">
        <v>1.2288046211214692</v>
      </c>
      <c r="K19" s="9">
        <v>1.2323207446970044</v>
      </c>
      <c r="L19" s="9">
        <v>1.2010947415505753</v>
      </c>
      <c r="M19" s="9">
        <v>1.2107869324576412</v>
      </c>
      <c r="N19" s="9">
        <v>1.2278499997762973</v>
      </c>
      <c r="O19" s="9">
        <v>1.1755589960845332</v>
      </c>
    </row>
    <row r="20" spans="8:15">
      <c r="H20" s="7" t="s">
        <v>27</v>
      </c>
      <c r="I20" s="9">
        <v>1.2740658195044006</v>
      </c>
      <c r="J20" s="9">
        <v>1.2122901602364755</v>
      </c>
      <c r="K20" s="9">
        <v>1.2133540886022889</v>
      </c>
      <c r="L20" s="9">
        <v>1.1871249750056623</v>
      </c>
      <c r="M20" s="9">
        <v>1.1990166112138148</v>
      </c>
      <c r="N20" s="9">
        <v>1.2190587344138142</v>
      </c>
      <c r="O20" s="9">
        <v>1.1674576130293504</v>
      </c>
    </row>
    <row r="21" spans="8:15">
      <c r="H21" s="7" t="s">
        <v>28</v>
      </c>
      <c r="I21" s="9">
        <v>1.2566526728488034</v>
      </c>
      <c r="J21" s="9">
        <v>1.1952013195830549</v>
      </c>
      <c r="K21" s="9">
        <v>1.1936268519830033</v>
      </c>
      <c r="L21" s="9">
        <v>1.1727392991976333</v>
      </c>
      <c r="M21" s="9">
        <v>1.1869573561179561</v>
      </c>
      <c r="N21" s="9">
        <v>1.2101115950341306</v>
      </c>
      <c r="O21" s="9">
        <v>1.159218258972867</v>
      </c>
    </row>
    <row r="22" spans="8:15">
      <c r="H22" s="7" t="s">
        <v>25</v>
      </c>
      <c r="I22" s="9"/>
      <c r="J22" s="9"/>
      <c r="K22" s="9"/>
      <c r="L22" s="9"/>
      <c r="M22" s="9"/>
      <c r="N22" s="9"/>
      <c r="O22" s="9"/>
    </row>
    <row r="23" spans="8:15">
      <c r="H23" s="7" t="s">
        <v>26</v>
      </c>
      <c r="I23" s="9">
        <v>1.1886732262499005</v>
      </c>
      <c r="J23" s="9">
        <v>1.186631777279473</v>
      </c>
      <c r="K23" s="9">
        <v>1.1927377480393249</v>
      </c>
      <c r="L23" s="9">
        <v>1.1611565035696241</v>
      </c>
      <c r="M23" s="9">
        <v>1.1583660275193342</v>
      </c>
      <c r="N23" s="9">
        <v>1.1480626251621613</v>
      </c>
      <c r="O23" s="9">
        <v>1.1369596824135351</v>
      </c>
    </row>
    <row r="24" spans="8:15">
      <c r="H24" s="7" t="s">
        <v>27</v>
      </c>
      <c r="I24" s="9">
        <v>1.1731618965861512</v>
      </c>
      <c r="J24" s="9">
        <v>1.1706840963105591</v>
      </c>
      <c r="K24" s="9">
        <v>1.1743803140874931</v>
      </c>
      <c r="L24" s="9">
        <v>1.1476512531378102</v>
      </c>
      <c r="M24" s="9">
        <v>1.1471053012128791</v>
      </c>
      <c r="N24" s="9">
        <v>1.139842628263201</v>
      </c>
      <c r="O24" s="9">
        <v>1.1291243071272159</v>
      </c>
    </row>
    <row r="25" spans="8:15">
      <c r="H25" s="7" t="s">
        <v>28</v>
      </c>
      <c r="I25" s="9">
        <v>1.1571278425810296</v>
      </c>
      <c r="J25" s="9">
        <v>1.1541817484127237</v>
      </c>
      <c r="K25" s="9">
        <v>1.1552867299848326</v>
      </c>
      <c r="L25" s="9">
        <v>1.1337439230622721</v>
      </c>
      <c r="M25" s="9">
        <v>1.1355681504180006</v>
      </c>
      <c r="N25" s="9">
        <v>1.1314768862541584</v>
      </c>
      <c r="O25" s="9">
        <v>1.1211554910979449</v>
      </c>
    </row>
  </sheetData>
  <mergeCells count="3">
    <mergeCell ref="H10:O10"/>
    <mergeCell ref="H14:O14"/>
    <mergeCell ref="H17:O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466CB-3438-7144-87CB-15DBFD273BDA}">
  <dimension ref="A1:X23"/>
  <sheetViews>
    <sheetView tabSelected="1" workbookViewId="0">
      <selection activeCell="H1" sqref="H1"/>
    </sheetView>
  </sheetViews>
  <sheetFormatPr baseColWidth="10" defaultRowHeight="16"/>
  <cols>
    <col min="1" max="1" width="8.33203125" customWidth="1"/>
    <col min="2" max="2" width="13.1640625" bestFit="1" customWidth="1"/>
    <col min="3" max="3" width="4.6640625" bestFit="1" customWidth="1"/>
    <col min="4" max="4" width="8.6640625" bestFit="1" customWidth="1"/>
    <col min="5" max="5" width="16.33203125" bestFit="1" customWidth="1"/>
    <col min="6" max="6" width="17" bestFit="1" customWidth="1"/>
    <col min="7" max="7" width="16.33203125" bestFit="1" customWidth="1"/>
    <col min="8" max="8" width="17" bestFit="1" customWidth="1"/>
    <col min="9" max="11" width="23.6640625" bestFit="1" customWidth="1"/>
    <col min="12" max="12" width="22.5" bestFit="1" customWidth="1"/>
    <col min="13" max="13" width="31" bestFit="1" customWidth="1"/>
    <col min="14" max="14" width="22.5" bestFit="1" customWidth="1"/>
    <col min="15" max="15" width="31" bestFit="1" customWidth="1"/>
    <col min="16" max="16" width="22.5" bestFit="1" customWidth="1"/>
    <col min="17" max="17" width="31" bestFit="1" customWidth="1"/>
    <col min="18" max="18" width="23" bestFit="1" customWidth="1"/>
    <col min="19" max="19" width="31.5" bestFit="1" customWidth="1"/>
    <col min="20" max="20" width="23" bestFit="1" customWidth="1"/>
    <col min="21" max="21" width="31.5" bestFit="1" customWidth="1"/>
    <col min="22" max="22" width="23" bestFit="1" customWidth="1"/>
    <col min="23" max="23" width="31.5" bestFit="1" customWidth="1"/>
  </cols>
  <sheetData>
    <row r="1" spans="1:24">
      <c r="A1" s="1" t="s">
        <v>35</v>
      </c>
      <c r="B1" s="1"/>
      <c r="C1" s="1"/>
      <c r="D1" s="1"/>
    </row>
    <row r="2" spans="1:24">
      <c r="A2" s="2"/>
      <c r="B2" s="2"/>
      <c r="C2" s="2"/>
      <c r="D2" s="2"/>
    </row>
    <row r="3" spans="1:24">
      <c r="A3" s="3" t="s">
        <v>36</v>
      </c>
      <c r="B3" s="3"/>
      <c r="C3" s="3"/>
      <c r="D3" s="3"/>
    </row>
    <row r="4" spans="1:24">
      <c r="A4" s="2" t="s">
        <v>0</v>
      </c>
      <c r="B4" s="2"/>
      <c r="C4" s="2"/>
      <c r="D4" s="2"/>
    </row>
    <row r="6" spans="1:24">
      <c r="A6" s="15" t="s">
        <v>39</v>
      </c>
    </row>
    <row r="8" spans="1:24" s="22" customFormat="1" ht="18">
      <c r="A8" s="19" t="s">
        <v>2</v>
      </c>
      <c r="B8" s="20" t="s">
        <v>48</v>
      </c>
      <c r="C8" s="25" t="s">
        <v>3</v>
      </c>
      <c r="D8" s="27" t="s">
        <v>40</v>
      </c>
      <c r="E8" s="20" t="s">
        <v>41</v>
      </c>
      <c r="F8" s="20" t="s">
        <v>42</v>
      </c>
      <c r="G8" s="20" t="s">
        <v>43</v>
      </c>
      <c r="H8" s="27" t="s">
        <v>44</v>
      </c>
      <c r="I8" s="20" t="s">
        <v>45</v>
      </c>
      <c r="J8" s="20" t="s">
        <v>46</v>
      </c>
      <c r="K8" s="27" t="s">
        <v>47</v>
      </c>
      <c r="L8" s="20" t="s">
        <v>49</v>
      </c>
      <c r="M8" s="20" t="s">
        <v>51</v>
      </c>
      <c r="N8" s="20" t="s">
        <v>50</v>
      </c>
      <c r="O8" s="20" t="s">
        <v>52</v>
      </c>
      <c r="P8" s="20" t="s">
        <v>49</v>
      </c>
      <c r="Q8" s="27" t="s">
        <v>53</v>
      </c>
      <c r="R8" s="20" t="s">
        <v>54</v>
      </c>
      <c r="S8" s="20" t="s">
        <v>57</v>
      </c>
      <c r="T8" s="20" t="s">
        <v>55</v>
      </c>
      <c r="U8" s="20" t="s">
        <v>58</v>
      </c>
      <c r="V8" s="20" t="s">
        <v>56</v>
      </c>
      <c r="W8" s="20" t="s">
        <v>59</v>
      </c>
      <c r="X8" s="21"/>
    </row>
    <row r="9" spans="1:24">
      <c r="A9" s="16" t="s">
        <v>13</v>
      </c>
      <c r="B9" s="23">
        <v>18.333367890000002</v>
      </c>
      <c r="C9" s="26">
        <v>0.61003599100000006</v>
      </c>
      <c r="D9" s="28">
        <v>6593467890</v>
      </c>
      <c r="E9" s="23">
        <v>0.70103599100000002</v>
      </c>
      <c r="F9" s="23">
        <v>0.51903599099999997</v>
      </c>
      <c r="G9" s="24">
        <v>10349467890</v>
      </c>
      <c r="H9" s="28">
        <v>2837467890</v>
      </c>
      <c r="I9" s="24">
        <v>1440000000000</v>
      </c>
      <c r="J9" s="24">
        <v>587000000000</v>
      </c>
      <c r="K9" s="28">
        <v>239000000000</v>
      </c>
      <c r="L9" s="24">
        <v>176487.9307</v>
      </c>
      <c r="M9" s="24">
        <v>176000000000</v>
      </c>
      <c r="N9" s="24">
        <v>886647.51639999996</v>
      </c>
      <c r="O9" s="24">
        <v>88700000000</v>
      </c>
      <c r="P9" s="24">
        <v>4454377.22</v>
      </c>
      <c r="Q9" s="28">
        <v>44500000000</v>
      </c>
      <c r="R9" s="18">
        <v>7956133.7790000001</v>
      </c>
      <c r="S9" s="24">
        <v>7960000000000</v>
      </c>
      <c r="T9" s="18">
        <v>26286821</v>
      </c>
      <c r="U9" s="24">
        <v>2630000000000</v>
      </c>
      <c r="V9" s="18">
        <v>86850847.060000002</v>
      </c>
      <c r="W9" s="24">
        <v>869000000000</v>
      </c>
      <c r="X9" s="17"/>
    </row>
    <row r="10" spans="1:24">
      <c r="A10" s="16" t="s">
        <v>14</v>
      </c>
      <c r="B10" s="23">
        <v>18.164999999999999</v>
      </c>
      <c r="C10" s="26">
        <v>0.59708850000000002</v>
      </c>
      <c r="D10" s="28">
        <v>5937877000</v>
      </c>
      <c r="E10" s="23">
        <v>0.68808849999999999</v>
      </c>
      <c r="F10" s="23">
        <v>0.50608850000000005</v>
      </c>
      <c r="G10" s="24">
        <v>9693877000</v>
      </c>
      <c r="H10" s="28">
        <v>2181877000</v>
      </c>
      <c r="I10" s="24">
        <v>1550000000000</v>
      </c>
      <c r="J10" s="24">
        <v>614000000000</v>
      </c>
      <c r="K10" s="28">
        <v>243000000000</v>
      </c>
      <c r="L10" s="24">
        <v>162292.80420000001</v>
      </c>
      <c r="M10" s="24">
        <v>162000000000</v>
      </c>
      <c r="N10" s="24">
        <v>791384.90870000003</v>
      </c>
      <c r="O10" s="24">
        <v>79100000000</v>
      </c>
      <c r="P10" s="24">
        <v>3859013.2009999999</v>
      </c>
      <c r="Q10" s="28">
        <v>38600000000</v>
      </c>
      <c r="R10" s="18">
        <v>8911822.0280000009</v>
      </c>
      <c r="S10" s="24">
        <v>8910000000000</v>
      </c>
      <c r="T10" s="18">
        <v>28579524.899999999</v>
      </c>
      <c r="U10" s="24">
        <v>2860000000000</v>
      </c>
      <c r="V10" s="18">
        <v>91652328.900000006</v>
      </c>
      <c r="W10" s="24">
        <v>917000000000</v>
      </c>
      <c r="X10" s="17"/>
    </row>
    <row r="11" spans="1:24">
      <c r="A11" s="16" t="s">
        <v>15</v>
      </c>
      <c r="B11" s="23">
        <v>17.385333880000001</v>
      </c>
      <c r="C11" s="26">
        <v>0.53713217499999999</v>
      </c>
      <c r="D11" s="28">
        <v>2902013062</v>
      </c>
      <c r="E11" s="23">
        <v>0.62813217499999996</v>
      </c>
      <c r="F11" s="23">
        <v>0.44613217500000002</v>
      </c>
      <c r="G11" s="24">
        <v>6658013062</v>
      </c>
      <c r="H11" s="28">
        <v>-853986938.10000002</v>
      </c>
      <c r="I11" s="24">
        <v>1740000000000</v>
      </c>
      <c r="J11" s="24">
        <v>598000000000</v>
      </c>
      <c r="K11" s="28">
        <v>206000000000</v>
      </c>
      <c r="L11" s="29">
        <v>-1797455.618</v>
      </c>
      <c r="M11" s="29">
        <v>-1800000000000</v>
      </c>
      <c r="N11" s="29">
        <v>-5021001.5010000002</v>
      </c>
      <c r="O11" s="29">
        <v>-502000000000</v>
      </c>
      <c r="P11" s="29">
        <v>-14025634.800000001</v>
      </c>
      <c r="Q11" s="30">
        <v>-140000000000</v>
      </c>
      <c r="R11" s="18">
        <v>14013660.460000001</v>
      </c>
      <c r="S11" s="24">
        <v>14000000000000</v>
      </c>
      <c r="T11" s="18">
        <v>39145673.18</v>
      </c>
      <c r="U11" s="24">
        <v>3910000000000</v>
      </c>
      <c r="V11" s="18">
        <v>109349283.40000001</v>
      </c>
      <c r="W11" s="24">
        <v>1090000000000</v>
      </c>
      <c r="X11" s="17"/>
    </row>
    <row r="12" spans="1:24">
      <c r="A12" s="16" t="s">
        <v>16</v>
      </c>
      <c r="B12" s="23">
        <v>18.9548725</v>
      </c>
      <c r="C12" s="26">
        <v>0.65782969499999999</v>
      </c>
      <c r="D12" s="28">
        <v>9013482541</v>
      </c>
      <c r="E12" s="23">
        <v>0.74882969499999996</v>
      </c>
      <c r="F12" s="23">
        <v>0.56682969500000002</v>
      </c>
      <c r="G12" s="24">
        <v>12769482541</v>
      </c>
      <c r="H12" s="28">
        <v>5257482541</v>
      </c>
      <c r="I12" s="24">
        <v>1020000000000</v>
      </c>
      <c r="J12" s="24">
        <v>463000000000</v>
      </c>
      <c r="K12" s="28">
        <v>211000000000</v>
      </c>
      <c r="L12" s="24">
        <v>168966.1341</v>
      </c>
      <c r="M12" s="24">
        <v>169000000000</v>
      </c>
      <c r="N12" s="24">
        <v>947609.40590000001</v>
      </c>
      <c r="O12" s="24">
        <v>94800000000</v>
      </c>
      <c r="P12" s="24">
        <v>5314458.966</v>
      </c>
      <c r="Q12" s="28">
        <v>53100000000</v>
      </c>
      <c r="R12" s="18">
        <v>5072185.4879999999</v>
      </c>
      <c r="S12" s="24">
        <v>5070000000000</v>
      </c>
      <c r="T12" s="18">
        <v>18707890.640000001</v>
      </c>
      <c r="U12" s="24">
        <v>1870000000000</v>
      </c>
      <c r="V12" s="18">
        <v>69000862.219999999</v>
      </c>
      <c r="W12" s="24">
        <v>690000000000</v>
      </c>
      <c r="X12" s="17"/>
    </row>
    <row r="13" spans="1:24">
      <c r="A13" s="16" t="s">
        <v>17</v>
      </c>
      <c r="B13" s="23">
        <v>19.784702500000002</v>
      </c>
      <c r="C13" s="26">
        <v>0.72164362199999998</v>
      </c>
      <c r="D13" s="28">
        <v>12244674595</v>
      </c>
      <c r="E13" s="23">
        <v>0.81264362199999995</v>
      </c>
      <c r="F13" s="23">
        <v>0.63064362200000001</v>
      </c>
      <c r="G13" s="24">
        <v>16000674595</v>
      </c>
      <c r="H13" s="28">
        <v>8488674595</v>
      </c>
      <c r="I13" s="24">
        <v>573000000000</v>
      </c>
      <c r="J13" s="24">
        <v>302000000000</v>
      </c>
      <c r="K13" s="28">
        <v>159000000000</v>
      </c>
      <c r="L13" s="24">
        <v>112973.908</v>
      </c>
      <c r="M13" s="24">
        <v>113000000000</v>
      </c>
      <c r="N13" s="24">
        <v>733874.46089999995</v>
      </c>
      <c r="O13" s="24">
        <v>73400000000</v>
      </c>
      <c r="P13" s="24">
        <v>4767222.22</v>
      </c>
      <c r="Q13" s="28">
        <v>47700000000</v>
      </c>
      <c r="R13" s="18">
        <v>2631943.4849999999</v>
      </c>
      <c r="S13" s="24">
        <v>2630000000000</v>
      </c>
      <c r="T13" s="18">
        <v>11243983.039999999</v>
      </c>
      <c r="U13" s="24">
        <v>1120000000000</v>
      </c>
      <c r="V13" s="18">
        <v>48035664.630000003</v>
      </c>
      <c r="W13" s="24">
        <v>480000000000</v>
      </c>
      <c r="X13" s="17"/>
    </row>
    <row r="14" spans="1:24">
      <c r="A14" s="16" t="s">
        <v>18</v>
      </c>
      <c r="B14" s="23">
        <v>20.845326409999998</v>
      </c>
      <c r="C14" s="26">
        <v>0.80320560100000005</v>
      </c>
      <c r="D14" s="28">
        <v>16374531975</v>
      </c>
      <c r="E14" s="23">
        <v>0.89420560100000002</v>
      </c>
      <c r="F14" s="23">
        <v>0.71220560099999997</v>
      </c>
      <c r="G14" s="24">
        <v>20130531975</v>
      </c>
      <c r="H14" s="28">
        <v>12618531975</v>
      </c>
      <c r="I14" s="24">
        <v>248000000000</v>
      </c>
      <c r="J14" s="24">
        <v>158000000000</v>
      </c>
      <c r="K14" s="28">
        <v>100000000000</v>
      </c>
      <c r="L14" s="24">
        <v>54422.091350000002</v>
      </c>
      <c r="M14" s="24">
        <v>54400000000</v>
      </c>
      <c r="N14" s="24">
        <v>426560.68770000001</v>
      </c>
      <c r="O14" s="24">
        <v>42700000000</v>
      </c>
      <c r="P14" s="24">
        <v>3343385.301</v>
      </c>
      <c r="Q14" s="28">
        <v>33400000000</v>
      </c>
      <c r="R14" s="18">
        <v>1073054.169</v>
      </c>
      <c r="S14" s="24">
        <v>1070000000000</v>
      </c>
      <c r="T14" s="18">
        <v>5531300.4249999998</v>
      </c>
      <c r="U14" s="24">
        <v>553000000000</v>
      </c>
      <c r="V14" s="18">
        <v>28512339.140000001</v>
      </c>
      <c r="W14" s="24">
        <v>285000000000</v>
      </c>
      <c r="X14" s="17"/>
    </row>
    <row r="15" spans="1:24">
      <c r="A15" s="16" t="s">
        <v>19</v>
      </c>
      <c r="B15" s="23">
        <v>20.952122450000001</v>
      </c>
      <c r="C15" s="26">
        <v>0.81141821599999997</v>
      </c>
      <c r="D15" s="28">
        <v>16790374396</v>
      </c>
      <c r="E15" s="23">
        <v>0.90241821600000005</v>
      </c>
      <c r="F15" s="23">
        <v>0.720418216</v>
      </c>
      <c r="G15" s="24">
        <v>20546374396</v>
      </c>
      <c r="H15" s="28">
        <v>13034374396</v>
      </c>
      <c r="I15" s="24">
        <v>227000000000</v>
      </c>
      <c r="J15" s="24">
        <v>147000000000</v>
      </c>
      <c r="K15" s="28">
        <v>95400000000</v>
      </c>
      <c r="L15" s="24">
        <v>50185.804790000002</v>
      </c>
      <c r="M15" s="24">
        <v>50200000000</v>
      </c>
      <c r="N15" s="24">
        <v>400865.89559999999</v>
      </c>
      <c r="O15" s="24">
        <v>40100000000</v>
      </c>
      <c r="P15" s="24">
        <v>3201970.4950000001</v>
      </c>
      <c r="Q15" s="28">
        <v>32000000000</v>
      </c>
      <c r="R15" s="18">
        <v>977745.66500000004</v>
      </c>
      <c r="S15" s="24">
        <v>978000000000</v>
      </c>
      <c r="T15" s="18">
        <v>5136225.8890000004</v>
      </c>
      <c r="U15" s="24">
        <v>514000000000</v>
      </c>
      <c r="V15" s="18">
        <v>26981266.52</v>
      </c>
      <c r="W15" s="24">
        <v>270000000000</v>
      </c>
      <c r="X15" s="17"/>
    </row>
    <row r="17" spans="8:12">
      <c r="L17" t="s">
        <v>60</v>
      </c>
    </row>
    <row r="19" spans="8:12">
      <c r="H19" s="15" t="s">
        <v>61</v>
      </c>
    </row>
    <row r="21" spans="8:12">
      <c r="H21" s="31" t="s">
        <v>62</v>
      </c>
      <c r="I21" t="s">
        <v>65</v>
      </c>
    </row>
    <row r="22" spans="8:12">
      <c r="H22" s="31" t="s">
        <v>63</v>
      </c>
      <c r="I22" t="s">
        <v>66</v>
      </c>
    </row>
    <row r="23" spans="8:12">
      <c r="H23" s="31" t="s">
        <v>64</v>
      </c>
      <c r="I23" t="s">
        <v>67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Modelling results</vt:lpstr>
      <vt:lpstr>Error on viscosity 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Amelia Bain</cp:lastModifiedBy>
  <dcterms:created xsi:type="dcterms:W3CDTF">2020-04-14T16:07:39Z</dcterms:created>
  <dcterms:modified xsi:type="dcterms:W3CDTF">2020-11-20T15:53:20Z</dcterms:modified>
</cp:coreProperties>
</file>