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02291068\Desktop\"/>
    </mc:Choice>
  </mc:AlternateContent>
  <bookViews>
    <workbookView xWindow="-120" yWindow="-120" windowWidth="29040" windowHeight="15840" firstSheet="1" activeTab="11"/>
  </bookViews>
  <sheets>
    <sheet name="Exp1_ N metabolism" sheetId="3" r:id="rId1"/>
    <sheet name="Exp 1_ Plasma AA" sheetId="16" r:id="rId2"/>
    <sheet name="HE Value Pasture" sheetId="8" r:id="rId3"/>
    <sheet name="Ingredients" sheetId="9" r:id="rId4"/>
    <sheet name="GC diet" sheetId="6" r:id="rId5"/>
    <sheet name="GC + FA diet" sheetId="11" r:id="rId6"/>
    <sheet name="SF diet" sheetId="12" r:id="rId7"/>
    <sheet name="SF + FA diet" sheetId="13" r:id="rId8"/>
    <sheet name="HE calculations" sheetId="2" r:id="rId9"/>
    <sheet name="Exp 2 VFA" sheetId="4" r:id="rId10"/>
    <sheet name="Exp 2, Performance" sheetId="5" r:id="rId11"/>
    <sheet name="Exp 2, Methane estimation" sheetId="15" r:id="rId1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3" i="2" l="1"/>
  <c r="I6" i="6"/>
  <c r="H5" i="6"/>
  <c r="D16" i="8" l="1"/>
  <c r="D14" i="8" s="1"/>
  <c r="AN13" i="2" l="1"/>
  <c r="J23" i="3" l="1"/>
  <c r="K23" i="3"/>
  <c r="L23" i="3"/>
  <c r="J24" i="3"/>
  <c r="K24" i="3"/>
  <c r="L24" i="3"/>
  <c r="J25" i="3"/>
  <c r="K25" i="3"/>
  <c r="L25" i="3"/>
  <c r="J26" i="3"/>
  <c r="K26" i="3"/>
  <c r="L26" i="3"/>
  <c r="J27" i="3"/>
  <c r="K27" i="3"/>
  <c r="L27" i="3"/>
  <c r="J28" i="3"/>
  <c r="K28" i="3"/>
  <c r="L28" i="3"/>
  <c r="J29" i="3"/>
  <c r="K29" i="3"/>
  <c r="L29" i="3"/>
  <c r="J30" i="3"/>
  <c r="K30" i="3"/>
  <c r="L30" i="3"/>
  <c r="J31" i="3"/>
  <c r="K31" i="3"/>
  <c r="L31" i="3"/>
  <c r="J32" i="3"/>
  <c r="K32" i="3"/>
  <c r="L32" i="3"/>
  <c r="J33" i="3"/>
  <c r="K33" i="3"/>
  <c r="L33" i="3"/>
  <c r="J34" i="3"/>
  <c r="K34" i="3"/>
  <c r="L34" i="3"/>
  <c r="J35" i="3"/>
  <c r="K35" i="3"/>
  <c r="L35" i="3"/>
  <c r="J37" i="3"/>
  <c r="K37" i="3"/>
  <c r="L37" i="3"/>
  <c r="J38" i="3"/>
  <c r="K38" i="3"/>
  <c r="L38" i="3"/>
  <c r="J39" i="3"/>
  <c r="K39" i="3"/>
  <c r="L39" i="3"/>
  <c r="J40" i="3"/>
  <c r="K40" i="3"/>
  <c r="L40" i="3"/>
  <c r="J41" i="3"/>
  <c r="K41" i="3"/>
  <c r="L41" i="3"/>
  <c r="J42" i="3"/>
  <c r="K42" i="3"/>
  <c r="L42" i="3"/>
  <c r="J43" i="3"/>
  <c r="K43" i="3"/>
  <c r="L43" i="3"/>
  <c r="J2" i="3"/>
  <c r="K2" i="3"/>
  <c r="L2" i="3"/>
  <c r="J3" i="3"/>
  <c r="K3" i="3"/>
  <c r="L3" i="3"/>
  <c r="J4" i="3"/>
  <c r="K4" i="3"/>
  <c r="L4" i="3"/>
  <c r="J6" i="3"/>
  <c r="K6" i="3"/>
  <c r="L6" i="3"/>
  <c r="J7" i="3"/>
  <c r="K7" i="3"/>
  <c r="L7" i="3"/>
  <c r="J8" i="3"/>
  <c r="K8" i="3"/>
  <c r="L8" i="3"/>
  <c r="J9" i="3"/>
  <c r="K9" i="3"/>
  <c r="L9" i="3"/>
  <c r="J10" i="3"/>
  <c r="K10" i="3"/>
  <c r="L10" i="3"/>
  <c r="J11" i="3"/>
  <c r="K11" i="3"/>
  <c r="L11" i="3"/>
  <c r="J12" i="3"/>
  <c r="K12" i="3"/>
  <c r="L12" i="3"/>
  <c r="J13" i="3"/>
  <c r="K13" i="3"/>
  <c r="L13" i="3"/>
  <c r="J14" i="3"/>
  <c r="K14" i="3"/>
  <c r="L14" i="3"/>
  <c r="J15" i="3"/>
  <c r="K15" i="3"/>
  <c r="L15" i="3"/>
  <c r="J16" i="3"/>
  <c r="K16" i="3"/>
  <c r="L16" i="3"/>
  <c r="J18" i="3"/>
  <c r="K18" i="3"/>
  <c r="L18" i="3"/>
  <c r="J19" i="3"/>
  <c r="K19" i="3"/>
  <c r="L19" i="3"/>
  <c r="J20" i="3"/>
  <c r="K20" i="3"/>
  <c r="L20" i="3"/>
  <c r="J21" i="3"/>
  <c r="K21" i="3"/>
  <c r="L21" i="3"/>
  <c r="J66" i="3"/>
  <c r="K66" i="3"/>
  <c r="L66" i="3"/>
  <c r="J67" i="3"/>
  <c r="K67" i="3"/>
  <c r="L67" i="3"/>
  <c r="J68" i="3"/>
  <c r="K68" i="3"/>
  <c r="L68" i="3"/>
  <c r="J69" i="3"/>
  <c r="K69" i="3"/>
  <c r="L69" i="3"/>
  <c r="J70" i="3"/>
  <c r="K70" i="3"/>
  <c r="L70" i="3"/>
  <c r="J71" i="3"/>
  <c r="K71" i="3"/>
  <c r="L71" i="3"/>
  <c r="J72" i="3"/>
  <c r="K72" i="3"/>
  <c r="L72" i="3"/>
  <c r="J73" i="3"/>
  <c r="K73" i="3"/>
  <c r="L73" i="3"/>
  <c r="J74" i="3"/>
  <c r="K74" i="3"/>
  <c r="L74" i="3"/>
  <c r="J75" i="3"/>
  <c r="K75" i="3"/>
  <c r="L75" i="3"/>
  <c r="J76" i="3"/>
  <c r="K76" i="3"/>
  <c r="L76" i="3"/>
  <c r="J77" i="3"/>
  <c r="K77" i="3"/>
  <c r="L77" i="3"/>
  <c r="J78" i="3"/>
  <c r="K78" i="3"/>
  <c r="L78" i="3"/>
  <c r="J79" i="3"/>
  <c r="K79" i="3"/>
  <c r="L79" i="3"/>
  <c r="J81" i="3"/>
  <c r="K81" i="3"/>
  <c r="L81" i="3"/>
  <c r="J82" i="3"/>
  <c r="K82" i="3"/>
  <c r="L82" i="3"/>
  <c r="J83" i="3"/>
  <c r="K83" i="3"/>
  <c r="L83" i="3"/>
  <c r="J84" i="3"/>
  <c r="K84" i="3"/>
  <c r="L84" i="3"/>
  <c r="J85" i="3"/>
  <c r="K85" i="3"/>
  <c r="L85" i="3"/>
  <c r="J86" i="3"/>
  <c r="K86" i="3"/>
  <c r="L86" i="3"/>
  <c r="J87" i="3"/>
  <c r="K87" i="3"/>
  <c r="L87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L52" i="3"/>
  <c r="J53" i="3"/>
  <c r="K53" i="3"/>
  <c r="L53" i="3"/>
  <c r="J54" i="3"/>
  <c r="K54" i="3"/>
  <c r="L54" i="3"/>
  <c r="J55" i="3"/>
  <c r="K55" i="3"/>
  <c r="L55" i="3"/>
  <c r="J56" i="3"/>
  <c r="K56" i="3"/>
  <c r="L56" i="3"/>
  <c r="J57" i="3"/>
  <c r="K57" i="3"/>
  <c r="L57" i="3"/>
  <c r="J58" i="3"/>
  <c r="K58" i="3"/>
  <c r="L58" i="3"/>
  <c r="J59" i="3"/>
  <c r="K59" i="3"/>
  <c r="L59" i="3"/>
  <c r="J61" i="3"/>
  <c r="K61" i="3"/>
  <c r="L61" i="3"/>
  <c r="J62" i="3"/>
  <c r="K62" i="3"/>
  <c r="L62" i="3"/>
  <c r="J63" i="3"/>
  <c r="K63" i="3"/>
  <c r="L63" i="3"/>
  <c r="J64" i="3"/>
  <c r="K64" i="3"/>
  <c r="L64" i="3"/>
  <c r="J65" i="3"/>
  <c r="K65" i="3"/>
  <c r="L65" i="3"/>
  <c r="L22" i="3"/>
  <c r="K22" i="3"/>
  <c r="J22" i="3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3" i="2"/>
  <c r="N4" i="5"/>
  <c r="N5" i="5"/>
  <c r="N6" i="5"/>
  <c r="N7" i="5"/>
  <c r="O7" i="5" s="1"/>
  <c r="N8" i="5"/>
  <c r="N9" i="5"/>
  <c r="N10" i="5"/>
  <c r="N11" i="5"/>
  <c r="N12" i="5"/>
  <c r="N13" i="5"/>
  <c r="N14" i="5"/>
  <c r="O14" i="5" s="1"/>
  <c r="N15" i="5"/>
  <c r="N16" i="5"/>
  <c r="N17" i="5"/>
  <c r="N3" i="5"/>
  <c r="N2" i="5"/>
  <c r="O2" i="5"/>
  <c r="M2" i="5"/>
  <c r="I8" i="15"/>
  <c r="J8" i="15" s="1"/>
  <c r="H3" i="15"/>
  <c r="I3" i="15" s="1"/>
  <c r="M9" i="5"/>
  <c r="M12" i="5"/>
  <c r="O12" i="5" s="1"/>
  <c r="M15" i="5"/>
  <c r="O15" i="5"/>
  <c r="M5" i="5"/>
  <c r="M7" i="5"/>
  <c r="M10" i="5"/>
  <c r="O10" i="5"/>
  <c r="M16" i="5"/>
  <c r="O16" i="5"/>
  <c r="M4" i="5"/>
  <c r="O4" i="5"/>
  <c r="M6" i="5"/>
  <c r="O6" i="5" s="1"/>
  <c r="M11" i="5"/>
  <c r="O11" i="5"/>
  <c r="M17" i="5"/>
  <c r="M3" i="5"/>
  <c r="O3" i="5"/>
  <c r="M8" i="5"/>
  <c r="O8" i="5" s="1"/>
  <c r="M13" i="5"/>
  <c r="M14" i="5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3" i="2"/>
  <c r="H4" i="15"/>
  <c r="I4" i="15" s="1"/>
  <c r="L4" i="15" s="1"/>
  <c r="H5" i="15"/>
  <c r="I5" i="15" s="1"/>
  <c r="H6" i="15"/>
  <c r="I6" i="15" s="1"/>
  <c r="H7" i="15"/>
  <c r="I7" i="15" s="1"/>
  <c r="H8" i="15"/>
  <c r="H9" i="15"/>
  <c r="I9" i="15" s="1"/>
  <c r="L9" i="15" s="1"/>
  <c r="H10" i="15"/>
  <c r="I10" i="15" s="1"/>
  <c r="L10" i="15" s="1"/>
  <c r="H11" i="15"/>
  <c r="I11" i="15" s="1"/>
  <c r="H12" i="15"/>
  <c r="I12" i="15" s="1"/>
  <c r="H13" i="15"/>
  <c r="I13" i="15" s="1"/>
  <c r="H14" i="15"/>
  <c r="I14" i="15" s="1"/>
  <c r="J14" i="15" s="1"/>
  <c r="H15" i="15"/>
  <c r="I15" i="15" s="1"/>
  <c r="J15" i="15" s="1"/>
  <c r="H16" i="15"/>
  <c r="I16" i="15" s="1"/>
  <c r="L16" i="15" s="1"/>
  <c r="H17" i="15"/>
  <c r="I17" i="15" s="1"/>
  <c r="H18" i="15"/>
  <c r="I18" i="15" s="1"/>
  <c r="J9" i="5"/>
  <c r="K9" i="5"/>
  <c r="L9" i="5"/>
  <c r="J12" i="5"/>
  <c r="K12" i="5"/>
  <c r="L12" i="5"/>
  <c r="J15" i="5"/>
  <c r="K15" i="5"/>
  <c r="L15" i="5"/>
  <c r="J5" i="5"/>
  <c r="K5" i="5"/>
  <c r="L5" i="5"/>
  <c r="J7" i="5"/>
  <c r="K7" i="5"/>
  <c r="L7" i="5"/>
  <c r="J10" i="5"/>
  <c r="K10" i="5"/>
  <c r="L10" i="5"/>
  <c r="J16" i="5"/>
  <c r="K16" i="5"/>
  <c r="L16" i="5"/>
  <c r="J4" i="5"/>
  <c r="K4" i="5"/>
  <c r="L4" i="5"/>
  <c r="J6" i="5"/>
  <c r="K6" i="5"/>
  <c r="L6" i="5"/>
  <c r="J11" i="5"/>
  <c r="K11" i="5"/>
  <c r="L11" i="5"/>
  <c r="J17" i="5"/>
  <c r="K17" i="5"/>
  <c r="L17" i="5"/>
  <c r="J3" i="5"/>
  <c r="K3" i="5"/>
  <c r="L3" i="5"/>
  <c r="J8" i="5"/>
  <c r="K8" i="5"/>
  <c r="L8" i="5"/>
  <c r="J13" i="5"/>
  <c r="K13" i="5"/>
  <c r="L13" i="5"/>
  <c r="J14" i="5"/>
  <c r="K14" i="5"/>
  <c r="L14" i="5"/>
  <c r="L2" i="5"/>
  <c r="K2" i="5"/>
  <c r="J2" i="5"/>
  <c r="E14" i="5"/>
  <c r="E15" i="5"/>
  <c r="E16" i="5" s="1"/>
  <c r="O13" i="5" l="1"/>
  <c r="O9" i="5"/>
  <c r="O17" i="5"/>
  <c r="O5" i="5"/>
  <c r="K13" i="15"/>
  <c r="J13" i="15"/>
  <c r="K7" i="15"/>
  <c r="J7" i="15"/>
  <c r="K18" i="15"/>
  <c r="J18" i="15"/>
  <c r="K6" i="15"/>
  <c r="J6" i="15"/>
  <c r="L17" i="15"/>
  <c r="J17" i="15"/>
  <c r="K17" i="15"/>
  <c r="L11" i="15"/>
  <c r="J11" i="15"/>
  <c r="K11" i="15"/>
  <c r="L5" i="15"/>
  <c r="K5" i="15"/>
  <c r="J5" i="15"/>
  <c r="K3" i="15"/>
  <c r="J3" i="15"/>
  <c r="K12" i="15"/>
  <c r="J12" i="15"/>
  <c r="K16" i="15"/>
  <c r="K4" i="15"/>
  <c r="J16" i="15"/>
  <c r="K10" i="15"/>
  <c r="J4" i="15"/>
  <c r="J10" i="15"/>
  <c r="L14" i="15"/>
  <c r="L8" i="15"/>
  <c r="K15" i="15"/>
  <c r="K9" i="15"/>
  <c r="L3" i="15"/>
  <c r="L13" i="15"/>
  <c r="L7" i="15"/>
  <c r="L15" i="15"/>
  <c r="K8" i="15"/>
  <c r="L6" i="15"/>
  <c r="J9" i="15"/>
  <c r="K14" i="15"/>
  <c r="L18" i="15"/>
  <c r="L12" i="15"/>
  <c r="E17" i="5"/>
  <c r="AM88" i="2" l="1"/>
  <c r="AM4" i="2"/>
  <c r="AN4" i="2"/>
  <c r="AO4" i="2"/>
  <c r="AP4" i="2"/>
  <c r="AQ4" i="2"/>
  <c r="AR4" i="2"/>
  <c r="AS4" i="2"/>
  <c r="AT4" i="2"/>
  <c r="AU4" i="2"/>
  <c r="AV4" i="2"/>
  <c r="AW4" i="2"/>
  <c r="AX4" i="2"/>
  <c r="AM5" i="2"/>
  <c r="AN5" i="2"/>
  <c r="AO5" i="2"/>
  <c r="AP5" i="2"/>
  <c r="AQ5" i="2"/>
  <c r="AR5" i="2"/>
  <c r="AS5" i="2"/>
  <c r="AT5" i="2"/>
  <c r="AU5" i="2"/>
  <c r="AV5" i="2"/>
  <c r="AW5" i="2"/>
  <c r="AX5" i="2"/>
  <c r="AM6" i="2"/>
  <c r="AN6" i="2"/>
  <c r="AO6" i="2"/>
  <c r="AP6" i="2"/>
  <c r="AQ6" i="2"/>
  <c r="AR6" i="2"/>
  <c r="AS6" i="2"/>
  <c r="AT6" i="2"/>
  <c r="AU6" i="2"/>
  <c r="AV6" i="2"/>
  <c r="AW6" i="2"/>
  <c r="AX6" i="2"/>
  <c r="AM7" i="2"/>
  <c r="AN7" i="2"/>
  <c r="AO7" i="2"/>
  <c r="AP7" i="2"/>
  <c r="AQ7" i="2"/>
  <c r="AR7" i="2"/>
  <c r="AS7" i="2"/>
  <c r="AT7" i="2"/>
  <c r="AU7" i="2"/>
  <c r="AV7" i="2"/>
  <c r="AW7" i="2"/>
  <c r="AX7" i="2"/>
  <c r="AM8" i="2"/>
  <c r="AN8" i="2"/>
  <c r="AO8" i="2"/>
  <c r="AP8" i="2"/>
  <c r="AQ8" i="2"/>
  <c r="AR8" i="2"/>
  <c r="AS8" i="2"/>
  <c r="AT8" i="2"/>
  <c r="AU8" i="2"/>
  <c r="AV8" i="2"/>
  <c r="AW8" i="2"/>
  <c r="AX8" i="2"/>
  <c r="AM9" i="2"/>
  <c r="AN9" i="2"/>
  <c r="AO9" i="2"/>
  <c r="AP9" i="2"/>
  <c r="AQ9" i="2"/>
  <c r="AR9" i="2"/>
  <c r="AS9" i="2"/>
  <c r="AT9" i="2"/>
  <c r="AU9" i="2"/>
  <c r="AV9" i="2"/>
  <c r="AW9" i="2"/>
  <c r="AX9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M13" i="2"/>
  <c r="AO13" i="2"/>
  <c r="AP13" i="2"/>
  <c r="AQ13" i="2"/>
  <c r="AR13" i="2"/>
  <c r="AS13" i="2"/>
  <c r="AT13" i="2"/>
  <c r="AU13" i="2"/>
  <c r="AV13" i="2"/>
  <c r="AW13" i="2"/>
  <c r="AX13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N88" i="2"/>
  <c r="AO88" i="2"/>
  <c r="AP88" i="2"/>
  <c r="AQ88" i="2"/>
  <c r="AR88" i="2"/>
  <c r="AS88" i="2"/>
  <c r="AT88" i="2"/>
  <c r="AU88" i="2"/>
  <c r="AV88" i="2"/>
  <c r="AW88" i="2"/>
  <c r="AX88" i="2"/>
  <c r="AO3" i="2"/>
  <c r="AP3" i="2"/>
  <c r="AQ3" i="2"/>
  <c r="AR3" i="2"/>
  <c r="AS3" i="2"/>
  <c r="AT3" i="2"/>
  <c r="AU3" i="2"/>
  <c r="AV3" i="2"/>
  <c r="AW3" i="2"/>
  <c r="AX3" i="2"/>
  <c r="AN3" i="2"/>
  <c r="U4" i="2"/>
  <c r="V4" i="2"/>
  <c r="U5" i="2"/>
  <c r="V5" i="2"/>
  <c r="U6" i="2"/>
  <c r="V6" i="2"/>
  <c r="U7" i="2"/>
  <c r="V7" i="2"/>
  <c r="U8" i="2"/>
  <c r="V8" i="2"/>
  <c r="U9" i="2"/>
  <c r="V9" i="2"/>
  <c r="U10" i="2"/>
  <c r="V10" i="2"/>
  <c r="U11" i="2"/>
  <c r="V11" i="2"/>
  <c r="U12" i="2"/>
  <c r="V12" i="2"/>
  <c r="U13" i="2"/>
  <c r="V13" i="2"/>
  <c r="U14" i="2"/>
  <c r="V14" i="2"/>
  <c r="U15" i="2"/>
  <c r="V15" i="2"/>
  <c r="U16" i="2"/>
  <c r="V16" i="2"/>
  <c r="U17" i="2"/>
  <c r="V17" i="2"/>
  <c r="U18" i="2"/>
  <c r="V18" i="2"/>
  <c r="U19" i="2"/>
  <c r="V19" i="2"/>
  <c r="U20" i="2"/>
  <c r="V20" i="2"/>
  <c r="U21" i="2"/>
  <c r="V21" i="2"/>
  <c r="U22" i="2"/>
  <c r="V22" i="2"/>
  <c r="U23" i="2"/>
  <c r="V23" i="2"/>
  <c r="U24" i="2"/>
  <c r="V24" i="2"/>
  <c r="U25" i="2"/>
  <c r="V25" i="2"/>
  <c r="U26" i="2"/>
  <c r="V26" i="2"/>
  <c r="U27" i="2"/>
  <c r="V27" i="2"/>
  <c r="U28" i="2"/>
  <c r="V28" i="2"/>
  <c r="U29" i="2"/>
  <c r="V29" i="2"/>
  <c r="U30" i="2"/>
  <c r="V30" i="2"/>
  <c r="U31" i="2"/>
  <c r="V31" i="2"/>
  <c r="U32" i="2"/>
  <c r="V32" i="2"/>
  <c r="U33" i="2"/>
  <c r="V33" i="2"/>
  <c r="U34" i="2"/>
  <c r="V34" i="2"/>
  <c r="U35" i="2"/>
  <c r="V35" i="2"/>
  <c r="U36" i="2"/>
  <c r="V36" i="2"/>
  <c r="U37" i="2"/>
  <c r="V37" i="2"/>
  <c r="U38" i="2"/>
  <c r="V38" i="2"/>
  <c r="U39" i="2"/>
  <c r="V39" i="2"/>
  <c r="U40" i="2"/>
  <c r="V40" i="2"/>
  <c r="U41" i="2"/>
  <c r="V41" i="2"/>
  <c r="U42" i="2"/>
  <c r="V42" i="2"/>
  <c r="U43" i="2"/>
  <c r="V43" i="2"/>
  <c r="U44" i="2"/>
  <c r="V44" i="2"/>
  <c r="U45" i="2"/>
  <c r="V45" i="2"/>
  <c r="U46" i="2"/>
  <c r="V46" i="2"/>
  <c r="U47" i="2"/>
  <c r="V47" i="2"/>
  <c r="U48" i="2"/>
  <c r="V48" i="2"/>
  <c r="U49" i="2"/>
  <c r="V49" i="2"/>
  <c r="U50" i="2"/>
  <c r="V50" i="2"/>
  <c r="U51" i="2"/>
  <c r="V51" i="2"/>
  <c r="U52" i="2"/>
  <c r="V52" i="2"/>
  <c r="U53" i="2"/>
  <c r="V53" i="2"/>
  <c r="U54" i="2"/>
  <c r="V54" i="2"/>
  <c r="U55" i="2"/>
  <c r="V55" i="2"/>
  <c r="U56" i="2"/>
  <c r="V56" i="2"/>
  <c r="U57" i="2"/>
  <c r="V57" i="2"/>
  <c r="U58" i="2"/>
  <c r="V58" i="2"/>
  <c r="U59" i="2"/>
  <c r="V59" i="2"/>
  <c r="U60" i="2"/>
  <c r="V60" i="2"/>
  <c r="U61" i="2"/>
  <c r="V61" i="2"/>
  <c r="U62" i="2"/>
  <c r="V62" i="2"/>
  <c r="U63" i="2"/>
  <c r="V63" i="2"/>
  <c r="U64" i="2"/>
  <c r="V64" i="2"/>
  <c r="U65" i="2"/>
  <c r="V65" i="2"/>
  <c r="U66" i="2"/>
  <c r="V66" i="2"/>
  <c r="U67" i="2"/>
  <c r="V67" i="2"/>
  <c r="U68" i="2"/>
  <c r="V68" i="2"/>
  <c r="U69" i="2"/>
  <c r="V69" i="2"/>
  <c r="U70" i="2"/>
  <c r="V70" i="2"/>
  <c r="U71" i="2"/>
  <c r="V71" i="2"/>
  <c r="U72" i="2"/>
  <c r="V72" i="2"/>
  <c r="U73" i="2"/>
  <c r="V73" i="2"/>
  <c r="U74" i="2"/>
  <c r="V74" i="2"/>
  <c r="U75" i="2"/>
  <c r="V75" i="2"/>
  <c r="U76" i="2"/>
  <c r="V76" i="2"/>
  <c r="U77" i="2"/>
  <c r="V77" i="2"/>
  <c r="U78" i="2"/>
  <c r="V78" i="2"/>
  <c r="U79" i="2"/>
  <c r="V79" i="2"/>
  <c r="U80" i="2"/>
  <c r="V80" i="2"/>
  <c r="U81" i="2"/>
  <c r="V81" i="2"/>
  <c r="U82" i="2"/>
  <c r="V82" i="2"/>
  <c r="U83" i="2"/>
  <c r="V83" i="2"/>
  <c r="U84" i="2"/>
  <c r="V84" i="2"/>
  <c r="U85" i="2"/>
  <c r="V85" i="2"/>
  <c r="U86" i="2"/>
  <c r="V86" i="2"/>
  <c r="U87" i="2"/>
  <c r="V87" i="2"/>
  <c r="U88" i="2"/>
  <c r="V88" i="2"/>
  <c r="V3" i="2"/>
  <c r="U3" i="2"/>
  <c r="G7" i="9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69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47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2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4" i="2"/>
  <c r="N5" i="2"/>
  <c r="N3" i="2"/>
  <c r="D24" i="6"/>
  <c r="D24" i="11"/>
  <c r="D24" i="12"/>
  <c r="D24" i="13"/>
  <c r="AC11" i="2" l="1"/>
  <c r="BA11" i="2" s="1"/>
  <c r="AC55" i="2"/>
  <c r="BA55" i="2" s="1"/>
  <c r="AF52" i="2"/>
  <c r="BD52" i="2" s="1"/>
  <c r="AL50" i="2"/>
  <c r="BJ50" i="2" s="1"/>
  <c r="AC9" i="2"/>
  <c r="BA9" i="2" s="1"/>
  <c r="AG40" i="2"/>
  <c r="BE40" i="2" s="1"/>
  <c r="AG28" i="2"/>
  <c r="BE28" i="2" s="1"/>
  <c r="AG33" i="2"/>
  <c r="BE33" i="2" s="1"/>
  <c r="AG27" i="2"/>
  <c r="BE27" i="2" s="1"/>
  <c r="AC59" i="2"/>
  <c r="BA59" i="2" s="1"/>
  <c r="AH18" i="2"/>
  <c r="BF18" i="2" s="1"/>
  <c r="AH6" i="2"/>
  <c r="BF6" i="2" s="1"/>
  <c r="B16" i="6"/>
  <c r="C22" i="13"/>
  <c r="B21" i="13"/>
  <c r="B20" i="13"/>
  <c r="B19" i="13"/>
  <c r="B18" i="13"/>
  <c r="B17" i="13"/>
  <c r="B16" i="13"/>
  <c r="C9" i="13"/>
  <c r="G8" i="13"/>
  <c r="E8" i="13"/>
  <c r="D8" i="13"/>
  <c r="B8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D7" i="13"/>
  <c r="B7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B6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B5" i="13"/>
  <c r="S4" i="13"/>
  <c r="R4" i="13"/>
  <c r="Q4" i="13"/>
  <c r="P4" i="13"/>
  <c r="O4" i="13"/>
  <c r="N4" i="13"/>
  <c r="M4" i="13"/>
  <c r="L4" i="13"/>
  <c r="K4" i="13"/>
  <c r="J4" i="13"/>
  <c r="I4" i="13"/>
  <c r="H4" i="13"/>
  <c r="G4" i="13"/>
  <c r="B4" i="13"/>
  <c r="S3" i="13"/>
  <c r="R3" i="13"/>
  <c r="Q3" i="13"/>
  <c r="P3" i="13"/>
  <c r="P9" i="13" s="1"/>
  <c r="P10" i="13" s="1"/>
  <c r="O3" i="13"/>
  <c r="O9" i="13" s="1"/>
  <c r="O10" i="13" s="1"/>
  <c r="N3" i="13"/>
  <c r="M3" i="13"/>
  <c r="L3" i="13"/>
  <c r="K3" i="13"/>
  <c r="J3" i="13"/>
  <c r="J9" i="13" s="1"/>
  <c r="J10" i="13" s="1"/>
  <c r="I3" i="13"/>
  <c r="I9" i="13" s="1"/>
  <c r="H3" i="13"/>
  <c r="G3" i="13"/>
  <c r="B3" i="13"/>
  <c r="C22" i="12"/>
  <c r="B21" i="12"/>
  <c r="B20" i="12"/>
  <c r="B19" i="12"/>
  <c r="B18" i="12"/>
  <c r="B17" i="12"/>
  <c r="B16" i="12"/>
  <c r="C9" i="12"/>
  <c r="G8" i="12"/>
  <c r="E8" i="12"/>
  <c r="D8" i="12"/>
  <c r="B8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D7" i="12"/>
  <c r="B7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B6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B5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B4" i="12"/>
  <c r="S3" i="12"/>
  <c r="R3" i="12"/>
  <c r="Q3" i="12"/>
  <c r="P3" i="12"/>
  <c r="O3" i="12"/>
  <c r="N3" i="12"/>
  <c r="N9" i="12" s="1"/>
  <c r="N10" i="12" s="1"/>
  <c r="M3" i="12"/>
  <c r="L3" i="12"/>
  <c r="K3" i="12"/>
  <c r="J3" i="12"/>
  <c r="I3" i="12"/>
  <c r="H3" i="12"/>
  <c r="G3" i="12"/>
  <c r="B3" i="12"/>
  <c r="B9" i="12" s="1"/>
  <c r="C22" i="11"/>
  <c r="B21" i="11"/>
  <c r="B20" i="11"/>
  <c r="B19" i="11"/>
  <c r="B18" i="11"/>
  <c r="B17" i="11"/>
  <c r="B16" i="11"/>
  <c r="C9" i="11"/>
  <c r="G8" i="11"/>
  <c r="E8" i="11"/>
  <c r="D8" i="11"/>
  <c r="B8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D7" i="11"/>
  <c r="B7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B6" i="11"/>
  <c r="S5" i="11"/>
  <c r="R5" i="11"/>
  <c r="Q5" i="11"/>
  <c r="P5" i="11"/>
  <c r="O5" i="11"/>
  <c r="N5" i="11"/>
  <c r="M5" i="11"/>
  <c r="L5" i="11"/>
  <c r="K5" i="11"/>
  <c r="J5" i="11"/>
  <c r="I5" i="11"/>
  <c r="H5" i="11"/>
  <c r="G5" i="11"/>
  <c r="B5" i="11"/>
  <c r="S4" i="11"/>
  <c r="R4" i="11"/>
  <c r="Q4" i="11"/>
  <c r="P4" i="11"/>
  <c r="O4" i="11"/>
  <c r="N4" i="11"/>
  <c r="N9" i="11" s="1"/>
  <c r="N10" i="11" s="1"/>
  <c r="M4" i="11"/>
  <c r="L4" i="11"/>
  <c r="K4" i="11"/>
  <c r="J4" i="11"/>
  <c r="I4" i="11"/>
  <c r="H4" i="11"/>
  <c r="G4" i="11"/>
  <c r="B4" i="11"/>
  <c r="S3" i="11"/>
  <c r="S9" i="11" s="1"/>
  <c r="S10" i="11" s="1"/>
  <c r="AL62" i="2" s="1"/>
  <c r="BJ62" i="2" s="1"/>
  <c r="R3" i="11"/>
  <c r="R9" i="11" s="1"/>
  <c r="R10" i="11" s="1"/>
  <c r="AK60" i="2" s="1"/>
  <c r="BI60" i="2" s="1"/>
  <c r="Q3" i="11"/>
  <c r="P3" i="11"/>
  <c r="O3" i="11"/>
  <c r="N3" i="11"/>
  <c r="M3" i="11"/>
  <c r="M9" i="11" s="1"/>
  <c r="M10" i="11" s="1"/>
  <c r="AF68" i="2" s="1"/>
  <c r="BD68" i="2" s="1"/>
  <c r="L3" i="11"/>
  <c r="K3" i="11"/>
  <c r="J3" i="11"/>
  <c r="J9" i="11" s="1"/>
  <c r="J10" i="11" s="1"/>
  <c r="AC65" i="2" s="1"/>
  <c r="BA65" i="2" s="1"/>
  <c r="I3" i="11"/>
  <c r="H3" i="11"/>
  <c r="G3" i="11"/>
  <c r="B3" i="11"/>
  <c r="I3" i="6"/>
  <c r="J3" i="6"/>
  <c r="K3" i="6"/>
  <c r="L3" i="6"/>
  <c r="M3" i="6"/>
  <c r="N3" i="6"/>
  <c r="O3" i="6"/>
  <c r="P3" i="6"/>
  <c r="Q3" i="6"/>
  <c r="R3" i="6"/>
  <c r="R9" i="6" s="1"/>
  <c r="R10" i="6" s="1"/>
  <c r="AK70" i="2" s="1"/>
  <c r="BI70" i="2" s="1"/>
  <c r="S3" i="6"/>
  <c r="I4" i="6"/>
  <c r="J4" i="6"/>
  <c r="K4" i="6"/>
  <c r="L4" i="6"/>
  <c r="M4" i="6"/>
  <c r="N4" i="6"/>
  <c r="O4" i="6"/>
  <c r="P4" i="6"/>
  <c r="Q4" i="6"/>
  <c r="R4" i="6"/>
  <c r="S4" i="6"/>
  <c r="I5" i="6"/>
  <c r="J5" i="6"/>
  <c r="K5" i="6"/>
  <c r="L5" i="6"/>
  <c r="M5" i="6"/>
  <c r="N5" i="6"/>
  <c r="O5" i="6"/>
  <c r="P5" i="6"/>
  <c r="Q5" i="6"/>
  <c r="R5" i="6"/>
  <c r="S5" i="6"/>
  <c r="J6" i="6"/>
  <c r="K6" i="6"/>
  <c r="L6" i="6"/>
  <c r="M6" i="6"/>
  <c r="N6" i="6"/>
  <c r="O6" i="6"/>
  <c r="O9" i="6" s="1"/>
  <c r="O10" i="6" s="1"/>
  <c r="P6" i="6"/>
  <c r="Q6" i="6"/>
  <c r="R6" i="6"/>
  <c r="S6" i="6"/>
  <c r="I7" i="6"/>
  <c r="J7" i="6"/>
  <c r="J9" i="6" s="1"/>
  <c r="J10" i="6" s="1"/>
  <c r="AC83" i="2" s="1"/>
  <c r="BA83" i="2" s="1"/>
  <c r="K7" i="6"/>
  <c r="L7" i="6"/>
  <c r="M7" i="6"/>
  <c r="N7" i="6"/>
  <c r="O7" i="6"/>
  <c r="P7" i="6"/>
  <c r="P9" i="6" s="1"/>
  <c r="P10" i="6" s="1"/>
  <c r="AI84" i="2" s="1"/>
  <c r="BG84" i="2" s="1"/>
  <c r="Q7" i="6"/>
  <c r="R7" i="6"/>
  <c r="S7" i="6"/>
  <c r="K9" i="6"/>
  <c r="K10" i="6" s="1"/>
  <c r="H7" i="6"/>
  <c r="H6" i="6"/>
  <c r="H9" i="6" s="1"/>
  <c r="H10" i="6" s="1"/>
  <c r="H4" i="6"/>
  <c r="H3" i="6"/>
  <c r="D7" i="6"/>
  <c r="D8" i="6"/>
  <c r="E8" i="6"/>
  <c r="B17" i="6"/>
  <c r="B18" i="6"/>
  <c r="B19" i="6"/>
  <c r="B20" i="6"/>
  <c r="B21" i="6"/>
  <c r="C22" i="6"/>
  <c r="B4" i="6"/>
  <c r="B5" i="6"/>
  <c r="B6" i="6"/>
  <c r="B7" i="6"/>
  <c r="B8" i="6"/>
  <c r="B3" i="6"/>
  <c r="AA87" i="2" l="1"/>
  <c r="AY87" i="2" s="1"/>
  <c r="AA85" i="2"/>
  <c r="AY85" i="2" s="1"/>
  <c r="AA82" i="2"/>
  <c r="AY82" i="2" s="1"/>
  <c r="AA70" i="2"/>
  <c r="AY70" i="2" s="1"/>
  <c r="AA71" i="2"/>
  <c r="AY71" i="2" s="1"/>
  <c r="AA75" i="2"/>
  <c r="AY75" i="2" s="1"/>
  <c r="H9" i="11"/>
  <c r="H10" i="11" s="1"/>
  <c r="H9" i="12"/>
  <c r="H10" i="12" s="1"/>
  <c r="P9" i="12"/>
  <c r="P10" i="12" s="1"/>
  <c r="AI29" i="2" s="1"/>
  <c r="BG29" i="2" s="1"/>
  <c r="R9" i="12"/>
  <c r="R10" i="12" s="1"/>
  <c r="P9" i="11"/>
  <c r="P10" i="11" s="1"/>
  <c r="J9" i="12"/>
  <c r="J10" i="12" s="1"/>
  <c r="AH78" i="2"/>
  <c r="BF78" i="2" s="1"/>
  <c r="AH76" i="2"/>
  <c r="BF76" i="2" s="1"/>
  <c r="AH88" i="2"/>
  <c r="BF88" i="2" s="1"/>
  <c r="AH70" i="2"/>
  <c r="BF70" i="2" s="1"/>
  <c r="AH71" i="2"/>
  <c r="BF71" i="2" s="1"/>
  <c r="AG51" i="2"/>
  <c r="BE51" i="2" s="1"/>
  <c r="AG47" i="2"/>
  <c r="BE47" i="2" s="1"/>
  <c r="AG49" i="2"/>
  <c r="BE49" i="2" s="1"/>
  <c r="AG60" i="2"/>
  <c r="BE60" i="2" s="1"/>
  <c r="AG53" i="2"/>
  <c r="BE53" i="2" s="1"/>
  <c r="AG65" i="2"/>
  <c r="BE65" i="2" s="1"/>
  <c r="AG61" i="2"/>
  <c r="BE61" i="2" s="1"/>
  <c r="AG57" i="2"/>
  <c r="BE57" i="2" s="1"/>
  <c r="AG48" i="2"/>
  <c r="BE48" i="2" s="1"/>
  <c r="AG59" i="2"/>
  <c r="BE59" i="2" s="1"/>
  <c r="AI75" i="2"/>
  <c r="BG75" i="2" s="1"/>
  <c r="AI72" i="2"/>
  <c r="BG72" i="2" s="1"/>
  <c r="AI82" i="2"/>
  <c r="BG82" i="2" s="1"/>
  <c r="AI80" i="2"/>
  <c r="BG80" i="2" s="1"/>
  <c r="L9" i="12"/>
  <c r="L10" i="12" s="1"/>
  <c r="Q9" i="6"/>
  <c r="Q10" i="6" s="1"/>
  <c r="AJ73" i="2" s="1"/>
  <c r="BH73" i="2" s="1"/>
  <c r="I9" i="6"/>
  <c r="I10" i="6" s="1"/>
  <c r="AI5" i="2"/>
  <c r="BG5" i="2" s="1"/>
  <c r="AI15" i="2"/>
  <c r="BG15" i="2" s="1"/>
  <c r="AI18" i="2"/>
  <c r="BG18" i="2" s="1"/>
  <c r="AI16" i="2"/>
  <c r="BG16" i="2" s="1"/>
  <c r="AI6" i="2"/>
  <c r="BG6" i="2" s="1"/>
  <c r="AI3" i="2"/>
  <c r="BG3" i="2" s="1"/>
  <c r="AI24" i="2"/>
  <c r="BG24" i="2" s="1"/>
  <c r="AI4" i="2"/>
  <c r="BG4" i="2" s="1"/>
  <c r="L9" i="11"/>
  <c r="L10" i="11" s="1"/>
  <c r="M9" i="6"/>
  <c r="M10" i="6" s="1"/>
  <c r="AH21" i="2"/>
  <c r="BF21" i="2" s="1"/>
  <c r="AH10" i="2"/>
  <c r="BF10" i="2" s="1"/>
  <c r="AH7" i="2"/>
  <c r="BF7" i="2" s="1"/>
  <c r="AH19" i="2"/>
  <c r="BF19" i="2" s="1"/>
  <c r="AC66" i="2"/>
  <c r="BA66" i="2" s="1"/>
  <c r="AK48" i="2"/>
  <c r="BI48" i="2" s="1"/>
  <c r="AK53" i="2"/>
  <c r="BI53" i="2" s="1"/>
  <c r="S9" i="6"/>
  <c r="S10" i="6" s="1"/>
  <c r="I10" i="13"/>
  <c r="AB11" i="2" s="1"/>
  <c r="AZ11" i="2" s="1"/>
  <c r="AL66" i="2"/>
  <c r="BJ66" i="2" s="1"/>
  <c r="AC58" i="2"/>
  <c r="BA58" i="2" s="1"/>
  <c r="AC67" i="2"/>
  <c r="BA67" i="2" s="1"/>
  <c r="AC51" i="2"/>
  <c r="BA51" i="2" s="1"/>
  <c r="AG46" i="2"/>
  <c r="BE46" i="2" s="1"/>
  <c r="AG26" i="2"/>
  <c r="BE26" i="2" s="1"/>
  <c r="AG32" i="2"/>
  <c r="BE32" i="2" s="1"/>
  <c r="AC14" i="2"/>
  <c r="BA14" i="2" s="1"/>
  <c r="AC20" i="2"/>
  <c r="BA20" i="2" s="1"/>
  <c r="AC10" i="2"/>
  <c r="BA10" i="2" s="1"/>
  <c r="AC6" i="2"/>
  <c r="BA6" i="2" s="1"/>
  <c r="AC53" i="2"/>
  <c r="BA53" i="2" s="1"/>
  <c r="AC60" i="2"/>
  <c r="BA60" i="2" s="1"/>
  <c r="AF50" i="2"/>
  <c r="BD50" i="2" s="1"/>
  <c r="AC8" i="2"/>
  <c r="BA8" i="2" s="1"/>
  <c r="AK68" i="2"/>
  <c r="BI68" i="2" s="1"/>
  <c r="AK57" i="2"/>
  <c r="BI57" i="2" s="1"/>
  <c r="AK56" i="2"/>
  <c r="BI56" i="2" s="1"/>
  <c r="AK58" i="2"/>
  <c r="BI58" i="2" s="1"/>
  <c r="N9" i="6"/>
  <c r="N10" i="6" s="1"/>
  <c r="L9" i="6"/>
  <c r="L10" i="6" s="1"/>
  <c r="AL57" i="2"/>
  <c r="BJ57" i="2" s="1"/>
  <c r="AL63" i="2"/>
  <c r="BJ63" i="2" s="1"/>
  <c r="AH24" i="2"/>
  <c r="BF24" i="2" s="1"/>
  <c r="AC16" i="2"/>
  <c r="BA16" i="2" s="1"/>
  <c r="AC19" i="2"/>
  <c r="BA19" i="2" s="1"/>
  <c r="AC21" i="2"/>
  <c r="BA21" i="2" s="1"/>
  <c r="AH14" i="2"/>
  <c r="BF14" i="2" s="1"/>
  <c r="AF63" i="2"/>
  <c r="BD63" i="2" s="1"/>
  <c r="AF64" i="2"/>
  <c r="BD64" i="2" s="1"/>
  <c r="AH16" i="2"/>
  <c r="BF16" i="2" s="1"/>
  <c r="AG34" i="2"/>
  <c r="BE34" i="2" s="1"/>
  <c r="AC12" i="2"/>
  <c r="BA12" i="2" s="1"/>
  <c r="AH9" i="2"/>
  <c r="BF9" i="2" s="1"/>
  <c r="AI12" i="2"/>
  <c r="BG12" i="2" s="1"/>
  <c r="AC15" i="2"/>
  <c r="BA15" i="2" s="1"/>
  <c r="AH3" i="2"/>
  <c r="BF3" i="2" s="1"/>
  <c r="AB14" i="2"/>
  <c r="AZ14" i="2" s="1"/>
  <c r="AH20" i="2"/>
  <c r="BF20" i="2" s="1"/>
  <c r="AC5" i="2"/>
  <c r="BA5" i="2" s="1"/>
  <c r="AH4" i="2"/>
  <c r="BF4" i="2" s="1"/>
  <c r="AI17" i="2"/>
  <c r="BG17" i="2" s="1"/>
  <c r="AC23" i="2"/>
  <c r="BA23" i="2" s="1"/>
  <c r="AI23" i="2"/>
  <c r="BG23" i="2" s="1"/>
  <c r="AC4" i="2"/>
  <c r="BA4" i="2" s="1"/>
  <c r="AB19" i="2"/>
  <c r="AZ19" i="2" s="1"/>
  <c r="AI14" i="2"/>
  <c r="BG14" i="2" s="1"/>
  <c r="AI11" i="2"/>
  <c r="BG11" i="2" s="1"/>
  <c r="AH11" i="2"/>
  <c r="BF11" i="2" s="1"/>
  <c r="AB4" i="2"/>
  <c r="AZ4" i="2" s="1"/>
  <c r="AC17" i="2"/>
  <c r="BA17" i="2" s="1"/>
  <c r="AI8" i="2"/>
  <c r="BG8" i="2" s="1"/>
  <c r="AI13" i="2"/>
  <c r="BG13" i="2" s="1"/>
  <c r="AH5" i="2"/>
  <c r="BF5" i="2" s="1"/>
  <c r="AH12" i="2"/>
  <c r="BF12" i="2" s="1"/>
  <c r="AH22" i="2"/>
  <c r="BF22" i="2" s="1"/>
  <c r="AC7" i="2"/>
  <c r="BA7" i="2" s="1"/>
  <c r="AH8" i="2"/>
  <c r="BF8" i="2" s="1"/>
  <c r="AC13" i="2"/>
  <c r="BA13" i="2" s="1"/>
  <c r="AH13" i="2"/>
  <c r="BF13" i="2" s="1"/>
  <c r="AI22" i="2"/>
  <c r="BG22" i="2" s="1"/>
  <c r="AH23" i="2"/>
  <c r="BF23" i="2" s="1"/>
  <c r="AI9" i="2"/>
  <c r="BG9" i="2" s="1"/>
  <c r="AC22" i="2"/>
  <c r="BA22" i="2" s="1"/>
  <c r="AH15" i="2"/>
  <c r="BF15" i="2" s="1"/>
  <c r="AC18" i="2"/>
  <c r="BA18" i="2" s="1"/>
  <c r="AI21" i="2"/>
  <c r="BG21" i="2" s="1"/>
  <c r="AC3" i="2"/>
  <c r="BA3" i="2" s="1"/>
  <c r="AC24" i="2"/>
  <c r="BA24" i="2" s="1"/>
  <c r="AI10" i="2"/>
  <c r="BG10" i="2" s="1"/>
  <c r="AI20" i="2"/>
  <c r="BG20" i="2" s="1"/>
  <c r="AB13" i="2"/>
  <c r="AZ13" i="2" s="1"/>
  <c r="AH17" i="2"/>
  <c r="BF17" i="2" s="1"/>
  <c r="AI7" i="2"/>
  <c r="BG7" i="2" s="1"/>
  <c r="AI19" i="2"/>
  <c r="BG19" i="2" s="1"/>
  <c r="AB10" i="2"/>
  <c r="AZ10" i="2" s="1"/>
  <c r="AC32" i="2"/>
  <c r="BA32" i="2" s="1"/>
  <c r="AG38" i="2"/>
  <c r="BE38" i="2" s="1"/>
  <c r="AC37" i="2"/>
  <c r="BA37" i="2" s="1"/>
  <c r="AG29" i="2"/>
  <c r="BE29" i="2" s="1"/>
  <c r="AK35" i="2"/>
  <c r="BI35" i="2" s="1"/>
  <c r="AK25" i="2"/>
  <c r="BI25" i="2" s="1"/>
  <c r="AG43" i="2"/>
  <c r="BE43" i="2" s="1"/>
  <c r="AK43" i="2"/>
  <c r="BI43" i="2" s="1"/>
  <c r="AI27" i="2"/>
  <c r="BG27" i="2" s="1"/>
  <c r="AC46" i="2"/>
  <c r="BA46" i="2" s="1"/>
  <c r="AC28" i="2"/>
  <c r="BA28" i="2" s="1"/>
  <c r="AA34" i="2"/>
  <c r="AY34" i="2" s="1"/>
  <c r="AG36" i="2"/>
  <c r="BE36" i="2" s="1"/>
  <c r="AG42" i="2"/>
  <c r="BE42" i="2" s="1"/>
  <c r="AI38" i="2"/>
  <c r="BG38" i="2" s="1"/>
  <c r="AA38" i="2"/>
  <c r="AY38" i="2" s="1"/>
  <c r="AK44" i="2"/>
  <c r="BI44" i="2" s="1"/>
  <c r="AG35" i="2"/>
  <c r="BE35" i="2" s="1"/>
  <c r="AK31" i="2"/>
  <c r="BI31" i="2" s="1"/>
  <c r="AK37" i="2"/>
  <c r="BI37" i="2" s="1"/>
  <c r="AE43" i="2"/>
  <c r="BC43" i="2" s="1"/>
  <c r="AK46" i="2"/>
  <c r="BI46" i="2" s="1"/>
  <c r="AG44" i="2"/>
  <c r="BE44" i="2" s="1"/>
  <c r="AA42" i="2"/>
  <c r="AY42" i="2" s="1"/>
  <c r="AK32" i="2"/>
  <c r="BI32" i="2" s="1"/>
  <c r="AG41" i="2"/>
  <c r="BE41" i="2" s="1"/>
  <c r="AG31" i="2"/>
  <c r="BE31" i="2" s="1"/>
  <c r="AG37" i="2"/>
  <c r="BE37" i="2" s="1"/>
  <c r="AC27" i="2"/>
  <c r="BA27" i="2" s="1"/>
  <c r="AC35" i="2"/>
  <c r="BA35" i="2" s="1"/>
  <c r="AC34" i="2"/>
  <c r="BA34" i="2" s="1"/>
  <c r="AE45" i="2"/>
  <c r="BC45" i="2" s="1"/>
  <c r="AC40" i="2"/>
  <c r="BA40" i="2" s="1"/>
  <c r="AG30" i="2"/>
  <c r="BE30" i="2" s="1"/>
  <c r="AE32" i="2"/>
  <c r="BC32" i="2" s="1"/>
  <c r="AC44" i="2"/>
  <c r="BA44" i="2" s="1"/>
  <c r="AC41" i="2"/>
  <c r="BA41" i="2" s="1"/>
  <c r="AG25" i="2"/>
  <c r="BE25" i="2" s="1"/>
  <c r="AI40" i="2"/>
  <c r="BG40" i="2" s="1"/>
  <c r="AC29" i="2"/>
  <c r="BA29" i="2" s="1"/>
  <c r="AI35" i="2"/>
  <c r="BG35" i="2" s="1"/>
  <c r="AG45" i="2"/>
  <c r="BE45" i="2" s="1"/>
  <c r="AK27" i="2"/>
  <c r="BI27" i="2" s="1"/>
  <c r="AG39" i="2"/>
  <c r="BE39" i="2" s="1"/>
  <c r="AK34" i="2"/>
  <c r="BI34" i="2" s="1"/>
  <c r="AK40" i="2"/>
  <c r="BI40" i="2" s="1"/>
  <c r="AC30" i="2"/>
  <c r="BA30" i="2" s="1"/>
  <c r="AI34" i="2"/>
  <c r="BG34" i="2" s="1"/>
  <c r="AI46" i="2"/>
  <c r="BG46" i="2" s="1"/>
  <c r="AK26" i="2"/>
  <c r="BI26" i="2" s="1"/>
  <c r="AK38" i="2"/>
  <c r="BI38" i="2" s="1"/>
  <c r="AC31" i="2"/>
  <c r="BA31" i="2" s="1"/>
  <c r="AI41" i="2"/>
  <c r="BG41" i="2" s="1"/>
  <c r="AC25" i="2"/>
  <c r="BA25" i="2" s="1"/>
  <c r="AE40" i="2"/>
  <c r="BC40" i="2" s="1"/>
  <c r="AE53" i="2"/>
  <c r="BC53" i="2" s="1"/>
  <c r="AA53" i="2"/>
  <c r="AY53" i="2" s="1"/>
  <c r="AI59" i="2"/>
  <c r="BG59" i="2" s="1"/>
  <c r="AE65" i="2"/>
  <c r="BC65" i="2" s="1"/>
  <c r="AA65" i="2"/>
  <c r="AY65" i="2" s="1"/>
  <c r="AF60" i="2"/>
  <c r="BD60" i="2" s="1"/>
  <c r="AK66" i="2"/>
  <c r="BI66" i="2" s="1"/>
  <c r="AG66" i="2"/>
  <c r="BE66" i="2" s="1"/>
  <c r="AF48" i="2"/>
  <c r="BD48" i="2" s="1"/>
  <c r="AK54" i="2"/>
  <c r="BI54" i="2" s="1"/>
  <c r="AG54" i="2"/>
  <c r="BE54" i="2" s="1"/>
  <c r="AF53" i="2"/>
  <c r="BD53" i="2" s="1"/>
  <c r="AC50" i="2"/>
  <c r="BA50" i="2" s="1"/>
  <c r="AG56" i="2"/>
  <c r="BE56" i="2" s="1"/>
  <c r="AC62" i="2"/>
  <c r="BA62" i="2" s="1"/>
  <c r="AG68" i="2"/>
  <c r="BE68" i="2" s="1"/>
  <c r="AL52" i="2"/>
  <c r="BJ52" i="2" s="1"/>
  <c r="AI58" i="2"/>
  <c r="BG58" i="2" s="1"/>
  <c r="AL64" i="2"/>
  <c r="BJ64" i="2" s="1"/>
  <c r="AE47" i="2"/>
  <c r="BC47" i="2" s="1"/>
  <c r="AF49" i="2"/>
  <c r="BD49" i="2" s="1"/>
  <c r="AA49" i="2"/>
  <c r="AY49" i="2" s="1"/>
  <c r="AK55" i="2"/>
  <c r="BI55" i="2" s="1"/>
  <c r="AF61" i="2"/>
  <c r="BD61" i="2" s="1"/>
  <c r="AA61" i="2"/>
  <c r="AY61" i="2" s="1"/>
  <c r="AK67" i="2"/>
  <c r="BI67" i="2" s="1"/>
  <c r="AC57" i="2"/>
  <c r="BA57" i="2" s="1"/>
  <c r="AA57" i="2"/>
  <c r="AY57" i="2" s="1"/>
  <c r="AK63" i="2"/>
  <c r="BI63" i="2" s="1"/>
  <c r="AG63" i="2"/>
  <c r="BE63" i="2" s="1"/>
  <c r="AA47" i="2"/>
  <c r="AY47" i="2" s="1"/>
  <c r="AK65" i="2"/>
  <c r="BI65" i="2" s="1"/>
  <c r="AK50" i="2"/>
  <c r="BI50" i="2" s="1"/>
  <c r="AK62" i="2"/>
  <c r="BI62" i="2" s="1"/>
  <c r="AL53" i="2"/>
  <c r="BJ53" i="2" s="1"/>
  <c r="AL65" i="2"/>
  <c r="BJ65" i="2" s="1"/>
  <c r="AC54" i="2"/>
  <c r="BA54" i="2" s="1"/>
  <c r="AF56" i="2"/>
  <c r="BD56" i="2" s="1"/>
  <c r="AI50" i="2"/>
  <c r="BG50" i="2" s="1"/>
  <c r="AE56" i="2"/>
  <c r="BC56" i="2" s="1"/>
  <c r="AA56" i="2"/>
  <c r="AY56" i="2" s="1"/>
  <c r="AI62" i="2"/>
  <c r="BG62" i="2" s="1"/>
  <c r="AE68" i="2"/>
  <c r="BC68" i="2" s="1"/>
  <c r="AA68" i="2"/>
  <c r="AY68" i="2" s="1"/>
  <c r="AE52" i="2"/>
  <c r="BC52" i="2" s="1"/>
  <c r="AC52" i="2"/>
  <c r="BA52" i="2" s="1"/>
  <c r="AG58" i="2"/>
  <c r="BE58" i="2" s="1"/>
  <c r="AE64" i="2"/>
  <c r="BC64" i="2" s="1"/>
  <c r="AC64" i="2"/>
  <c r="BA64" i="2" s="1"/>
  <c r="AL49" i="2"/>
  <c r="BJ49" i="2" s="1"/>
  <c r="AI55" i="2"/>
  <c r="BG55" i="2" s="1"/>
  <c r="AL61" i="2"/>
  <c r="BJ61" i="2" s="1"/>
  <c r="AI67" i="2"/>
  <c r="BG67" i="2" s="1"/>
  <c r="AI51" i="2"/>
  <c r="BG51" i="2" s="1"/>
  <c r="AC63" i="2"/>
  <c r="BA63" i="2" s="1"/>
  <c r="AA63" i="2"/>
  <c r="AY63" i="2" s="1"/>
  <c r="AF47" i="2"/>
  <c r="BD47" i="2" s="1"/>
  <c r="AK59" i="2"/>
  <c r="BI59" i="2" s="1"/>
  <c r="AL48" i="2"/>
  <c r="BJ48" i="2" s="1"/>
  <c r="AF59" i="2"/>
  <c r="BD59" i="2" s="1"/>
  <c r="AL56" i="2"/>
  <c r="BJ56" i="2" s="1"/>
  <c r="AL68" i="2"/>
  <c r="BJ68" i="2" s="1"/>
  <c r="AK52" i="2"/>
  <c r="BI52" i="2" s="1"/>
  <c r="AF58" i="2"/>
  <c r="BD58" i="2" s="1"/>
  <c r="AA58" i="2"/>
  <c r="AY58" i="2" s="1"/>
  <c r="AK64" i="2"/>
  <c r="BI64" i="2" s="1"/>
  <c r="AE49" i="2"/>
  <c r="BC49" i="2" s="1"/>
  <c r="AC49" i="2"/>
  <c r="BA49" i="2" s="1"/>
  <c r="AG55" i="2"/>
  <c r="BE55" i="2" s="1"/>
  <c r="AE61" i="2"/>
  <c r="BC61" i="2" s="1"/>
  <c r="AC61" i="2"/>
  <c r="BA61" i="2" s="1"/>
  <c r="AG67" i="2"/>
  <c r="BE67" i="2" s="1"/>
  <c r="AF51" i="2"/>
  <c r="BD51" i="2" s="1"/>
  <c r="AI57" i="2"/>
  <c r="BG57" i="2" s="1"/>
  <c r="AL47" i="2"/>
  <c r="BJ47" i="2" s="1"/>
  <c r="AL54" i="2"/>
  <c r="BJ54" i="2" s="1"/>
  <c r="AC48" i="2"/>
  <c r="BA48" i="2" s="1"/>
  <c r="AI54" i="2"/>
  <c r="BG54" i="2" s="1"/>
  <c r="AF62" i="2"/>
  <c r="BD62" i="2" s="1"/>
  <c r="AG50" i="2"/>
  <c r="BE50" i="2" s="1"/>
  <c r="AC56" i="2"/>
  <c r="BA56" i="2" s="1"/>
  <c r="AG62" i="2"/>
  <c r="BE62" i="2" s="1"/>
  <c r="AC68" i="2"/>
  <c r="BA68" i="2" s="1"/>
  <c r="AI52" i="2"/>
  <c r="BG52" i="2" s="1"/>
  <c r="AL58" i="2"/>
  <c r="BJ58" i="2" s="1"/>
  <c r="AI64" i="2"/>
  <c r="BG64" i="2" s="1"/>
  <c r="AK49" i="2"/>
  <c r="BI49" i="2" s="1"/>
  <c r="AF55" i="2"/>
  <c r="BD55" i="2" s="1"/>
  <c r="AA55" i="2"/>
  <c r="AY55" i="2" s="1"/>
  <c r="AK61" i="2"/>
  <c r="BI61" i="2" s="1"/>
  <c r="AF67" i="2"/>
  <c r="BD67" i="2" s="1"/>
  <c r="AA67" i="2"/>
  <c r="AY67" i="2" s="1"/>
  <c r="AL51" i="2"/>
  <c r="BJ51" i="2" s="1"/>
  <c r="AE51" i="2"/>
  <c r="BC51" i="2" s="1"/>
  <c r="AF57" i="2"/>
  <c r="BD57" i="2" s="1"/>
  <c r="AI63" i="2"/>
  <c r="BG63" i="2" s="1"/>
  <c r="AK47" i="2"/>
  <c r="BI47" i="2" s="1"/>
  <c r="AC47" i="2"/>
  <c r="BA47" i="2" s="1"/>
  <c r="AL60" i="2"/>
  <c r="BJ60" i="2" s="1"/>
  <c r="AL59" i="2"/>
  <c r="BJ59" i="2" s="1"/>
  <c r="AF66" i="2"/>
  <c r="BD66" i="2" s="1"/>
  <c r="AF54" i="2"/>
  <c r="BD54" i="2" s="1"/>
  <c r="AF65" i="2"/>
  <c r="BD65" i="2" s="1"/>
  <c r="AE50" i="2"/>
  <c r="BC50" i="2" s="1"/>
  <c r="AA50" i="2"/>
  <c r="AY50" i="2" s="1"/>
  <c r="AI56" i="2"/>
  <c r="BG56" i="2" s="1"/>
  <c r="AE62" i="2"/>
  <c r="BC62" i="2" s="1"/>
  <c r="AI68" i="2"/>
  <c r="BG68" i="2" s="1"/>
  <c r="AG52" i="2"/>
  <c r="BE52" i="2" s="1"/>
  <c r="AE58" i="2"/>
  <c r="BC58" i="2" s="1"/>
  <c r="AG64" i="2"/>
  <c r="BE64" i="2" s="1"/>
  <c r="AI49" i="2"/>
  <c r="BG49" i="2" s="1"/>
  <c r="AL55" i="2"/>
  <c r="BJ55" i="2" s="1"/>
  <c r="AI61" i="2"/>
  <c r="BG61" i="2" s="1"/>
  <c r="AL67" i="2"/>
  <c r="BJ67" i="2" s="1"/>
  <c r="AK51" i="2"/>
  <c r="BI51" i="2" s="1"/>
  <c r="AJ82" i="2"/>
  <c r="BH82" i="2" s="1"/>
  <c r="AJ84" i="2"/>
  <c r="BH84" i="2" s="1"/>
  <c r="AJ81" i="2"/>
  <c r="BH81" i="2" s="1"/>
  <c r="AJ72" i="2"/>
  <c r="BH72" i="2" s="1"/>
  <c r="AJ85" i="2"/>
  <c r="BH85" i="2" s="1"/>
  <c r="AJ76" i="2"/>
  <c r="BH76" i="2" s="1"/>
  <c r="AJ69" i="2"/>
  <c r="BH69" i="2" s="1"/>
  <c r="AJ74" i="2"/>
  <c r="BH74" i="2" s="1"/>
  <c r="AJ77" i="2"/>
  <c r="BH77" i="2" s="1"/>
  <c r="AJ86" i="2"/>
  <c r="BH86" i="2" s="1"/>
  <c r="AL81" i="2"/>
  <c r="BJ81" i="2" s="1"/>
  <c r="AL82" i="2"/>
  <c r="BJ82" i="2" s="1"/>
  <c r="AL80" i="2"/>
  <c r="BJ80" i="2" s="1"/>
  <c r="AL84" i="2"/>
  <c r="BJ84" i="2" s="1"/>
  <c r="AL72" i="2"/>
  <c r="BJ72" i="2" s="1"/>
  <c r="AL75" i="2"/>
  <c r="BJ75" i="2" s="1"/>
  <c r="AL73" i="2"/>
  <c r="BJ73" i="2" s="1"/>
  <c r="AL85" i="2"/>
  <c r="BJ85" i="2" s="1"/>
  <c r="AL76" i="2"/>
  <c r="BJ76" i="2" s="1"/>
  <c r="AL71" i="2"/>
  <c r="BJ71" i="2" s="1"/>
  <c r="AL69" i="2"/>
  <c r="BJ69" i="2" s="1"/>
  <c r="AL87" i="2"/>
  <c r="BJ87" i="2" s="1"/>
  <c r="AL88" i="2"/>
  <c r="BJ88" i="2" s="1"/>
  <c r="AL74" i="2"/>
  <c r="BJ74" i="2" s="1"/>
  <c r="AL78" i="2"/>
  <c r="BJ78" i="2" s="1"/>
  <c r="AL77" i="2"/>
  <c r="BJ77" i="2" s="1"/>
  <c r="AL79" i="2"/>
  <c r="BJ79" i="2" s="1"/>
  <c r="AL86" i="2"/>
  <c r="BJ86" i="2" s="1"/>
  <c r="AL70" i="2"/>
  <c r="BJ70" i="2" s="1"/>
  <c r="AL83" i="2"/>
  <c r="BJ83" i="2" s="1"/>
  <c r="AF79" i="2"/>
  <c r="BD79" i="2" s="1"/>
  <c r="AF69" i="2"/>
  <c r="BD69" i="2" s="1"/>
  <c r="AF83" i="2"/>
  <c r="BD83" i="2" s="1"/>
  <c r="AF78" i="2"/>
  <c r="BD78" i="2" s="1"/>
  <c r="AF70" i="2"/>
  <c r="BD70" i="2" s="1"/>
  <c r="AF77" i="2"/>
  <c r="BD77" i="2" s="1"/>
  <c r="AF81" i="2"/>
  <c r="BD81" i="2" s="1"/>
  <c r="AF82" i="2"/>
  <c r="BD82" i="2" s="1"/>
  <c r="AF80" i="2"/>
  <c r="BD80" i="2" s="1"/>
  <c r="AF84" i="2"/>
  <c r="BD84" i="2" s="1"/>
  <c r="AF72" i="2"/>
  <c r="BD72" i="2" s="1"/>
  <c r="AF75" i="2"/>
  <c r="BD75" i="2" s="1"/>
  <c r="AF73" i="2"/>
  <c r="BD73" i="2" s="1"/>
  <c r="AF87" i="2"/>
  <c r="BD87" i="2" s="1"/>
  <c r="AF85" i="2"/>
  <c r="BD85" i="2" s="1"/>
  <c r="AF88" i="2"/>
  <c r="BD88" i="2" s="1"/>
  <c r="AF76" i="2"/>
  <c r="BD76" i="2" s="1"/>
  <c r="AF71" i="2"/>
  <c r="BD71" i="2" s="1"/>
  <c r="AF74" i="2"/>
  <c r="BD74" i="2" s="1"/>
  <c r="AF86" i="2"/>
  <c r="BD86" i="2" s="1"/>
  <c r="AG85" i="2"/>
  <c r="BE85" i="2" s="1"/>
  <c r="AG76" i="2"/>
  <c r="BE76" i="2" s="1"/>
  <c r="AG86" i="2"/>
  <c r="BE86" i="2" s="1"/>
  <c r="AG71" i="2"/>
  <c r="BE71" i="2" s="1"/>
  <c r="AG78" i="2"/>
  <c r="BE78" i="2" s="1"/>
  <c r="AG74" i="2"/>
  <c r="BE74" i="2" s="1"/>
  <c r="AG77" i="2"/>
  <c r="BE77" i="2" s="1"/>
  <c r="AG87" i="2"/>
  <c r="BE87" i="2" s="1"/>
  <c r="AG79" i="2"/>
  <c r="BE79" i="2" s="1"/>
  <c r="AG70" i="2"/>
  <c r="BE70" i="2" s="1"/>
  <c r="AG83" i="2"/>
  <c r="BE83" i="2" s="1"/>
  <c r="AG81" i="2"/>
  <c r="BE81" i="2" s="1"/>
  <c r="AG82" i="2"/>
  <c r="BE82" i="2" s="1"/>
  <c r="AG80" i="2"/>
  <c r="BE80" i="2" s="1"/>
  <c r="AG69" i="2"/>
  <c r="BE69" i="2" s="1"/>
  <c r="AG84" i="2"/>
  <c r="BE84" i="2" s="1"/>
  <c r="AG72" i="2"/>
  <c r="BE72" i="2" s="1"/>
  <c r="AG75" i="2"/>
  <c r="BE75" i="2" s="1"/>
  <c r="AG73" i="2"/>
  <c r="BE73" i="2" s="1"/>
  <c r="AG88" i="2"/>
  <c r="BE88" i="2" s="1"/>
  <c r="AE79" i="2"/>
  <c r="BC79" i="2" s="1"/>
  <c r="AE69" i="2"/>
  <c r="BC69" i="2" s="1"/>
  <c r="AE82" i="2"/>
  <c r="BC82" i="2" s="1"/>
  <c r="AE83" i="2"/>
  <c r="BC83" i="2" s="1"/>
  <c r="AE81" i="2"/>
  <c r="BC81" i="2" s="1"/>
  <c r="AE73" i="2"/>
  <c r="BC73" i="2" s="1"/>
  <c r="AE88" i="2"/>
  <c r="BC88" i="2" s="1"/>
  <c r="AE80" i="2"/>
  <c r="BC80" i="2" s="1"/>
  <c r="AE84" i="2"/>
  <c r="BC84" i="2" s="1"/>
  <c r="AE72" i="2"/>
  <c r="BC72" i="2" s="1"/>
  <c r="AE87" i="2"/>
  <c r="BC87" i="2" s="1"/>
  <c r="AE75" i="2"/>
  <c r="BC75" i="2" s="1"/>
  <c r="AE85" i="2"/>
  <c r="BC85" i="2" s="1"/>
  <c r="AE71" i="2"/>
  <c r="BC71" i="2" s="1"/>
  <c r="AE78" i="2"/>
  <c r="BC78" i="2" s="1"/>
  <c r="AE77" i="2"/>
  <c r="BC77" i="2" s="1"/>
  <c r="AE76" i="2"/>
  <c r="BC76" i="2" s="1"/>
  <c r="AE70" i="2"/>
  <c r="BC70" i="2" s="1"/>
  <c r="AE86" i="2"/>
  <c r="BC86" i="2" s="1"/>
  <c r="AE74" i="2"/>
  <c r="BC74" i="2" s="1"/>
  <c r="AD81" i="2"/>
  <c r="BB81" i="2" s="1"/>
  <c r="AD73" i="2"/>
  <c r="BB73" i="2" s="1"/>
  <c r="AD80" i="2"/>
  <c r="BB80" i="2" s="1"/>
  <c r="AD84" i="2"/>
  <c r="BB84" i="2" s="1"/>
  <c r="AD72" i="2"/>
  <c r="BB72" i="2" s="1"/>
  <c r="AD71" i="2"/>
  <c r="BB71" i="2" s="1"/>
  <c r="AD83" i="2"/>
  <c r="BB83" i="2" s="1"/>
  <c r="AD75" i="2"/>
  <c r="BB75" i="2" s="1"/>
  <c r="AD85" i="2"/>
  <c r="BB85" i="2" s="1"/>
  <c r="AD76" i="2"/>
  <c r="BB76" i="2" s="1"/>
  <c r="AD69" i="2"/>
  <c r="BB69" i="2" s="1"/>
  <c r="AD88" i="2"/>
  <c r="BB88" i="2" s="1"/>
  <c r="AD70" i="2"/>
  <c r="BB70" i="2" s="1"/>
  <c r="AD74" i="2"/>
  <c r="BB74" i="2" s="1"/>
  <c r="AD78" i="2"/>
  <c r="BB78" i="2" s="1"/>
  <c r="AD77" i="2"/>
  <c r="BB77" i="2" s="1"/>
  <c r="AD79" i="2"/>
  <c r="BB79" i="2" s="1"/>
  <c r="AD86" i="2"/>
  <c r="BB86" i="2" s="1"/>
  <c r="AD87" i="2"/>
  <c r="BB87" i="2" s="1"/>
  <c r="AD82" i="2"/>
  <c r="BB82" i="2" s="1"/>
  <c r="AC79" i="2"/>
  <c r="BA79" i="2" s="1"/>
  <c r="AH85" i="2"/>
  <c r="BF85" i="2" s="1"/>
  <c r="AI81" i="2"/>
  <c r="BG81" i="2" s="1"/>
  <c r="AI87" i="2"/>
  <c r="BG87" i="2" s="1"/>
  <c r="AH72" i="2"/>
  <c r="BF72" i="2" s="1"/>
  <c r="AK71" i="2"/>
  <c r="BI71" i="2" s="1"/>
  <c r="AC77" i="2"/>
  <c r="BA77" i="2" s="1"/>
  <c r="AI83" i="2"/>
  <c r="BG83" i="2" s="1"/>
  <c r="AH69" i="2"/>
  <c r="BF69" i="2" s="1"/>
  <c r="AC69" i="2"/>
  <c r="BA69" i="2" s="1"/>
  <c r="AC78" i="2"/>
  <c r="BA78" i="2" s="1"/>
  <c r="AC74" i="2"/>
  <c r="BA74" i="2" s="1"/>
  <c r="AI70" i="2"/>
  <c r="BG70" i="2" s="1"/>
  <c r="AH73" i="2"/>
  <c r="BF73" i="2" s="1"/>
  <c r="AA73" i="2"/>
  <c r="AY73" i="2" s="1"/>
  <c r="AK85" i="2"/>
  <c r="BI85" i="2" s="1"/>
  <c r="AH75" i="2"/>
  <c r="BF75" i="2" s="1"/>
  <c r="AK75" i="2"/>
  <c r="BI75" i="2" s="1"/>
  <c r="AK76" i="2"/>
  <c r="BI76" i="2" s="1"/>
  <c r="AH80" i="2"/>
  <c r="BF80" i="2" s="1"/>
  <c r="AC71" i="2"/>
  <c r="BA71" i="2" s="1"/>
  <c r="AI69" i="2"/>
  <c r="BG69" i="2" s="1"/>
  <c r="AK72" i="2"/>
  <c r="BI72" i="2" s="1"/>
  <c r="AK84" i="2"/>
  <c r="BI84" i="2" s="1"/>
  <c r="AK80" i="2"/>
  <c r="BI80" i="2" s="1"/>
  <c r="AC86" i="2"/>
  <c r="BA86" i="2" s="1"/>
  <c r="AC76" i="2"/>
  <c r="BA76" i="2" s="1"/>
  <c r="AK73" i="2"/>
  <c r="BI73" i="2" s="1"/>
  <c r="AI79" i="2"/>
  <c r="BG79" i="2" s="1"/>
  <c r="AC85" i="2"/>
  <c r="BA85" i="2" s="1"/>
  <c r="AH81" i="2"/>
  <c r="BF81" i="2" s="1"/>
  <c r="AK81" i="2"/>
  <c r="BI81" i="2" s="1"/>
  <c r="AH84" i="2"/>
  <c r="BF84" i="2" s="1"/>
  <c r="AI77" i="2"/>
  <c r="BG77" i="2" s="1"/>
  <c r="AH83" i="2"/>
  <c r="BF83" i="2" s="1"/>
  <c r="AK83" i="2"/>
  <c r="BI83" i="2" s="1"/>
  <c r="AI78" i="2"/>
  <c r="BG78" i="2" s="1"/>
  <c r="AI74" i="2"/>
  <c r="BG74" i="2" s="1"/>
  <c r="AI86" i="2"/>
  <c r="BG86" i="2" s="1"/>
  <c r="AK82" i="2"/>
  <c r="BI82" i="2" s="1"/>
  <c r="AC88" i="2"/>
  <c r="BA88" i="2" s="1"/>
  <c r="AC73" i="2"/>
  <c r="BA73" i="2" s="1"/>
  <c r="AC75" i="2"/>
  <c r="BA75" i="2" s="1"/>
  <c r="AK87" i="2"/>
  <c r="BI87" i="2" s="1"/>
  <c r="AK86" i="2"/>
  <c r="BI86" i="2" s="1"/>
  <c r="AI71" i="2"/>
  <c r="BG71" i="2" s="1"/>
  <c r="AC84" i="2"/>
  <c r="BA84" i="2" s="1"/>
  <c r="AK69" i="2"/>
  <c r="BI69" i="2" s="1"/>
  <c r="AH82" i="2"/>
  <c r="BF82" i="2" s="1"/>
  <c r="AC82" i="2"/>
  <c r="BA82" i="2" s="1"/>
  <c r="AK88" i="2"/>
  <c r="BI88" i="2" s="1"/>
  <c r="AH79" i="2"/>
  <c r="BF79" i="2" s="1"/>
  <c r="AK79" i="2"/>
  <c r="BI79" i="2" s="1"/>
  <c r="AI85" i="2"/>
  <c r="BG85" i="2" s="1"/>
  <c r="AH87" i="2"/>
  <c r="BF87" i="2" s="1"/>
  <c r="AC81" i="2"/>
  <c r="BA81" i="2" s="1"/>
  <c r="AC87" i="2"/>
  <c r="BA87" i="2" s="1"/>
  <c r="AC72" i="2"/>
  <c r="BA72" i="2" s="1"/>
  <c r="AH74" i="2"/>
  <c r="BF74" i="2" s="1"/>
  <c r="AC80" i="2"/>
  <c r="BA80" i="2" s="1"/>
  <c r="AH86" i="2"/>
  <c r="BF86" i="2" s="1"/>
  <c r="AC70" i="2"/>
  <c r="BA70" i="2" s="1"/>
  <c r="AI76" i="2"/>
  <c r="BG76" i="2" s="1"/>
  <c r="AH77" i="2"/>
  <c r="BF77" i="2" s="1"/>
  <c r="AK77" i="2"/>
  <c r="BI77" i="2" s="1"/>
  <c r="AK78" i="2"/>
  <c r="BI78" i="2" s="1"/>
  <c r="AK74" i="2"/>
  <c r="BI74" i="2" s="1"/>
  <c r="AI88" i="2"/>
  <c r="BG88" i="2" s="1"/>
  <c r="AI73" i="2"/>
  <c r="BG73" i="2" s="1"/>
  <c r="AA86" i="2"/>
  <c r="AY86" i="2" s="1"/>
  <c r="AA78" i="2"/>
  <c r="AY78" i="2" s="1"/>
  <c r="AA80" i="2"/>
  <c r="AY80" i="2" s="1"/>
  <c r="AA76" i="2"/>
  <c r="AY76" i="2" s="1"/>
  <c r="AA79" i="2"/>
  <c r="AY79" i="2" s="1"/>
  <c r="AA81" i="2"/>
  <c r="AY81" i="2" s="1"/>
  <c r="AA83" i="2"/>
  <c r="AY83" i="2" s="1"/>
  <c r="AA69" i="2"/>
  <c r="AY69" i="2" s="1"/>
  <c r="AA77" i="2"/>
  <c r="AY77" i="2" s="1"/>
  <c r="AA72" i="2"/>
  <c r="AY72" i="2" s="1"/>
  <c r="AA74" i="2"/>
  <c r="AY74" i="2" s="1"/>
  <c r="AA88" i="2"/>
  <c r="AY88" i="2" s="1"/>
  <c r="AA84" i="2"/>
  <c r="AY84" i="2" s="1"/>
  <c r="B22" i="11"/>
  <c r="B22" i="12"/>
  <c r="B22" i="13"/>
  <c r="K9" i="13"/>
  <c r="K10" i="13" s="1"/>
  <c r="R9" i="13"/>
  <c r="R10" i="13" s="1"/>
  <c r="Q9" i="13"/>
  <c r="Q10" i="13" s="1"/>
  <c r="L9" i="13"/>
  <c r="L10" i="13" s="1"/>
  <c r="M9" i="13"/>
  <c r="M10" i="13" s="1"/>
  <c r="H9" i="13"/>
  <c r="H10" i="13" s="1"/>
  <c r="N9" i="13"/>
  <c r="N10" i="13" s="1"/>
  <c r="S9" i="13"/>
  <c r="S10" i="13" s="1"/>
  <c r="B9" i="13"/>
  <c r="I9" i="12"/>
  <c r="I10" i="12" s="1"/>
  <c r="O9" i="12"/>
  <c r="O10" i="12" s="1"/>
  <c r="K9" i="12"/>
  <c r="K10" i="12" s="1"/>
  <c r="M9" i="12"/>
  <c r="M10" i="12" s="1"/>
  <c r="Q9" i="12"/>
  <c r="Q10" i="12" s="1"/>
  <c r="S9" i="12"/>
  <c r="S10" i="12" s="1"/>
  <c r="B9" i="11"/>
  <c r="I9" i="11"/>
  <c r="I10" i="11" s="1"/>
  <c r="O9" i="11"/>
  <c r="O10" i="11" s="1"/>
  <c r="K9" i="11"/>
  <c r="K10" i="11" s="1"/>
  <c r="Q9" i="11"/>
  <c r="Q10" i="11" s="1"/>
  <c r="B9" i="6"/>
  <c r="B22" i="6"/>
  <c r="G8" i="6"/>
  <c r="G7" i="6"/>
  <c r="G6" i="6"/>
  <c r="G5" i="6"/>
  <c r="G4" i="6"/>
  <c r="G3" i="6"/>
  <c r="G6" i="9"/>
  <c r="H7" i="9"/>
  <c r="H6" i="9"/>
  <c r="B23" i="8"/>
  <c r="G5" i="9"/>
  <c r="H5" i="9"/>
  <c r="C23" i="8"/>
  <c r="H4" i="9"/>
  <c r="G4" i="9"/>
  <c r="AE46" i="2" l="1"/>
  <c r="BC46" i="2" s="1"/>
  <c r="AE37" i="2"/>
  <c r="BC37" i="2" s="1"/>
  <c r="AE31" i="2"/>
  <c r="BC31" i="2" s="1"/>
  <c r="AE41" i="2"/>
  <c r="BC41" i="2" s="1"/>
  <c r="AA30" i="2"/>
  <c r="AY30" i="2" s="1"/>
  <c r="AA25" i="2"/>
  <c r="AY25" i="2" s="1"/>
  <c r="AA37" i="2"/>
  <c r="AY37" i="2" s="1"/>
  <c r="AA41" i="2"/>
  <c r="AY41" i="2" s="1"/>
  <c r="AA31" i="2"/>
  <c r="AY31" i="2" s="1"/>
  <c r="AA46" i="2"/>
  <c r="AY46" i="2" s="1"/>
  <c r="AA39" i="2"/>
  <c r="AY39" i="2" s="1"/>
  <c r="E7" i="12"/>
  <c r="E7" i="6"/>
  <c r="E7" i="11"/>
  <c r="E7" i="13"/>
  <c r="AA4" i="2"/>
  <c r="AY4" i="2" s="1"/>
  <c r="AA3" i="2"/>
  <c r="AY3" i="2" s="1"/>
  <c r="AJ79" i="2"/>
  <c r="BH79" i="2" s="1"/>
  <c r="AJ71" i="2"/>
  <c r="BH71" i="2" s="1"/>
  <c r="AJ83" i="2"/>
  <c r="BH83" i="2" s="1"/>
  <c r="AI32" i="2"/>
  <c r="BG32" i="2" s="1"/>
  <c r="AA33" i="2"/>
  <c r="AY33" i="2" s="1"/>
  <c r="AA36" i="2"/>
  <c r="AY36" i="2" s="1"/>
  <c r="AE38" i="2"/>
  <c r="BC38" i="2" s="1"/>
  <c r="AE34" i="2"/>
  <c r="BC34" i="2" s="1"/>
  <c r="AB15" i="2"/>
  <c r="AZ15" i="2" s="1"/>
  <c r="AA62" i="2"/>
  <c r="AY62" i="2" s="1"/>
  <c r="AA52" i="2"/>
  <c r="AY52" i="2" s="1"/>
  <c r="AA54" i="2"/>
  <c r="AY54" i="2" s="1"/>
  <c r="AA48" i="2"/>
  <c r="AY48" i="2" s="1"/>
  <c r="AA66" i="2"/>
  <c r="AY66" i="2" s="1"/>
  <c r="AA64" i="2"/>
  <c r="AY64" i="2" s="1"/>
  <c r="AA51" i="2"/>
  <c r="AY51" i="2" s="1"/>
  <c r="AA59" i="2"/>
  <c r="AY59" i="2" s="1"/>
  <c r="AA60" i="2"/>
  <c r="AY60" i="2" s="1"/>
  <c r="AE36" i="2"/>
  <c r="BC36" i="2" s="1"/>
  <c r="AE39" i="2"/>
  <c r="BC39" i="2" s="1"/>
  <c r="AB17" i="2"/>
  <c r="AZ17" i="2" s="1"/>
  <c r="AB16" i="2"/>
  <c r="AZ16" i="2" s="1"/>
  <c r="AB24" i="2"/>
  <c r="AZ24" i="2" s="1"/>
  <c r="AB5" i="2"/>
  <c r="AZ5" i="2" s="1"/>
  <c r="D4" i="13"/>
  <c r="D4" i="11"/>
  <c r="D4" i="12"/>
  <c r="D4" i="6"/>
  <c r="AE33" i="2"/>
  <c r="BC33" i="2" s="1"/>
  <c r="E4" i="6"/>
  <c r="E4" i="12"/>
  <c r="E28" i="12" s="1"/>
  <c r="E4" i="13"/>
  <c r="E4" i="11"/>
  <c r="AJ78" i="2"/>
  <c r="BH78" i="2" s="1"/>
  <c r="AJ75" i="2"/>
  <c r="BH75" i="2" s="1"/>
  <c r="AJ87" i="2"/>
  <c r="BH87" i="2" s="1"/>
  <c r="AI30" i="2"/>
  <c r="BG30" i="2" s="1"/>
  <c r="AE42" i="2"/>
  <c r="BC42" i="2" s="1"/>
  <c r="AA35" i="2"/>
  <c r="AY35" i="2" s="1"/>
  <c r="AI42" i="2"/>
  <c r="BG42" i="2" s="1"/>
  <c r="AI43" i="2"/>
  <c r="BG43" i="2" s="1"/>
  <c r="AA26" i="2"/>
  <c r="AY26" i="2" s="1"/>
  <c r="AA27" i="2"/>
  <c r="AY27" i="2" s="1"/>
  <c r="AI25" i="2"/>
  <c r="BG25" i="2" s="1"/>
  <c r="AB20" i="2"/>
  <c r="AZ20" i="2" s="1"/>
  <c r="AB18" i="2"/>
  <c r="AZ18" i="2" s="1"/>
  <c r="D6" i="13"/>
  <c r="D6" i="11"/>
  <c r="D6" i="12"/>
  <c r="D6" i="6"/>
  <c r="AA40" i="2"/>
  <c r="AY40" i="2" s="1"/>
  <c r="AE35" i="2"/>
  <c r="BC35" i="2" s="1"/>
  <c r="AA45" i="2"/>
  <c r="AY45" i="2" s="1"/>
  <c r="AE26" i="2"/>
  <c r="BC26" i="2" s="1"/>
  <c r="AE27" i="2"/>
  <c r="BC27" i="2" s="1"/>
  <c r="AB9" i="2"/>
  <c r="AZ9" i="2" s="1"/>
  <c r="AB8" i="2"/>
  <c r="AZ8" i="2" s="1"/>
  <c r="AC45" i="2"/>
  <c r="BA45" i="2" s="1"/>
  <c r="AC26" i="2"/>
  <c r="BA26" i="2" s="1"/>
  <c r="AC42" i="2"/>
  <c r="BA42" i="2" s="1"/>
  <c r="AC39" i="2"/>
  <c r="BA39" i="2" s="1"/>
  <c r="AC43" i="2"/>
  <c r="BA43" i="2" s="1"/>
  <c r="AC36" i="2"/>
  <c r="BA36" i="2" s="1"/>
  <c r="AC33" i="2"/>
  <c r="BA33" i="2" s="1"/>
  <c r="AC38" i="2"/>
  <c r="BA38" i="2" s="1"/>
  <c r="E6" i="6"/>
  <c r="E6" i="12"/>
  <c r="E6" i="11"/>
  <c r="E6" i="13"/>
  <c r="E5" i="12"/>
  <c r="E5" i="11"/>
  <c r="E28" i="11" s="1"/>
  <c r="E5" i="13"/>
  <c r="E5" i="6"/>
  <c r="E28" i="6" s="1"/>
  <c r="AJ70" i="2"/>
  <c r="BH70" i="2" s="1"/>
  <c r="AJ80" i="2"/>
  <c r="BH80" i="2" s="1"/>
  <c r="AI39" i="2"/>
  <c r="BG39" i="2" s="1"/>
  <c r="AA44" i="2"/>
  <c r="AY44" i="2" s="1"/>
  <c r="AI31" i="2"/>
  <c r="BG31" i="2" s="1"/>
  <c r="AA29" i="2"/>
  <c r="AY29" i="2" s="1"/>
  <c r="AI26" i="2"/>
  <c r="BG26" i="2" s="1"/>
  <c r="AB23" i="2"/>
  <c r="AZ23" i="2" s="1"/>
  <c r="AB22" i="2"/>
  <c r="AZ22" i="2" s="1"/>
  <c r="AB3" i="2"/>
  <c r="AZ3" i="2" s="1"/>
  <c r="AB21" i="2"/>
  <c r="AZ21" i="2" s="1"/>
  <c r="AE57" i="2"/>
  <c r="BC57" i="2" s="1"/>
  <c r="AE54" i="2"/>
  <c r="BC54" i="2" s="1"/>
  <c r="AE67" i="2"/>
  <c r="BC67" i="2" s="1"/>
  <c r="AE59" i="2"/>
  <c r="BC59" i="2" s="1"/>
  <c r="AE60" i="2"/>
  <c r="BC60" i="2" s="1"/>
  <c r="AE63" i="2"/>
  <c r="BC63" i="2" s="1"/>
  <c r="AE66" i="2"/>
  <c r="BC66" i="2" s="1"/>
  <c r="AE48" i="2"/>
  <c r="BC48" i="2" s="1"/>
  <c r="AE55" i="2"/>
  <c r="BC55" i="2" s="1"/>
  <c r="AI47" i="2"/>
  <c r="BG47" i="2" s="1"/>
  <c r="AI48" i="2"/>
  <c r="BG48" i="2" s="1"/>
  <c r="AI60" i="2"/>
  <c r="BG60" i="2" s="1"/>
  <c r="AI53" i="2"/>
  <c r="BG53" i="2" s="1"/>
  <c r="AI65" i="2"/>
  <c r="BG65" i="2" s="1"/>
  <c r="AI66" i="2"/>
  <c r="BG66" i="2" s="1"/>
  <c r="D5" i="13"/>
  <c r="D5" i="11"/>
  <c r="D5" i="12"/>
  <c r="D5" i="6"/>
  <c r="AJ88" i="2"/>
  <c r="BH88" i="2" s="1"/>
  <c r="AE30" i="2"/>
  <c r="BC30" i="2" s="1"/>
  <c r="AA28" i="2"/>
  <c r="AY28" i="2" s="1"/>
  <c r="AE44" i="2"/>
  <c r="BC44" i="2" s="1"/>
  <c r="AE29" i="2"/>
  <c r="BC29" i="2" s="1"/>
  <c r="AE25" i="2"/>
  <c r="BC25" i="2" s="1"/>
  <c r="AB7" i="2"/>
  <c r="AZ7" i="2" s="1"/>
  <c r="AB6" i="2"/>
  <c r="AZ6" i="2" s="1"/>
  <c r="AB12" i="2"/>
  <c r="AZ12" i="2" s="1"/>
  <c r="AB78" i="2"/>
  <c r="AZ78" i="2" s="1"/>
  <c r="AB76" i="2"/>
  <c r="AZ76" i="2" s="1"/>
  <c r="AB84" i="2"/>
  <c r="AZ84" i="2" s="1"/>
  <c r="AB71" i="2"/>
  <c r="AZ71" i="2" s="1"/>
  <c r="AB79" i="2"/>
  <c r="AZ79" i="2" s="1"/>
  <c r="AB77" i="2"/>
  <c r="AZ77" i="2" s="1"/>
  <c r="AB85" i="2"/>
  <c r="AZ85" i="2" s="1"/>
  <c r="AB73" i="2"/>
  <c r="AZ73" i="2" s="1"/>
  <c r="AB72" i="2"/>
  <c r="AZ72" i="2" s="1"/>
  <c r="AB83" i="2"/>
  <c r="AZ83" i="2" s="1"/>
  <c r="AB82" i="2"/>
  <c r="AZ82" i="2" s="1"/>
  <c r="AB81" i="2"/>
  <c r="AZ81" i="2" s="1"/>
  <c r="AB86" i="2"/>
  <c r="AZ86" i="2" s="1"/>
  <c r="AB74" i="2"/>
  <c r="AZ74" i="2" s="1"/>
  <c r="AB75" i="2"/>
  <c r="AZ75" i="2" s="1"/>
  <c r="AB88" i="2"/>
  <c r="AZ88" i="2" s="1"/>
  <c r="AB70" i="2"/>
  <c r="AZ70" i="2" s="1"/>
  <c r="AB69" i="2"/>
  <c r="AZ69" i="2" s="1"/>
  <c r="AB80" i="2"/>
  <c r="AZ80" i="2" s="1"/>
  <c r="AB87" i="2"/>
  <c r="AZ87" i="2" s="1"/>
  <c r="AK29" i="2"/>
  <c r="BI29" i="2" s="1"/>
  <c r="AK30" i="2"/>
  <c r="BI30" i="2" s="1"/>
  <c r="AK33" i="2"/>
  <c r="BI33" i="2" s="1"/>
  <c r="AK42" i="2"/>
  <c r="BI42" i="2" s="1"/>
  <c r="AK28" i="2"/>
  <c r="BI28" i="2" s="1"/>
  <c r="AK36" i="2"/>
  <c r="BI36" i="2" s="1"/>
  <c r="AK39" i="2"/>
  <c r="BI39" i="2" s="1"/>
  <c r="AK45" i="2"/>
  <c r="BI45" i="2" s="1"/>
  <c r="AK41" i="2"/>
  <c r="BI41" i="2" s="1"/>
  <c r="AA32" i="2"/>
  <c r="AY32" i="2" s="1"/>
  <c r="AE28" i="2"/>
  <c r="BC28" i="2" s="1"/>
  <c r="AA43" i="2"/>
  <c r="AY43" i="2" s="1"/>
  <c r="AI33" i="2"/>
  <c r="BG33" i="2" s="1"/>
  <c r="AI28" i="2"/>
  <c r="BG28" i="2" s="1"/>
  <c r="AI44" i="2"/>
  <c r="BG44" i="2" s="1"/>
  <c r="AI37" i="2"/>
  <c r="BG37" i="2" s="1"/>
  <c r="AI45" i="2"/>
  <c r="BG45" i="2" s="1"/>
  <c r="AI36" i="2"/>
  <c r="BG36" i="2" s="1"/>
  <c r="AG3" i="2"/>
  <c r="BE3" i="2" s="1"/>
  <c r="AG24" i="2"/>
  <c r="BE24" i="2" s="1"/>
  <c r="AG15" i="2"/>
  <c r="BE15" i="2" s="1"/>
  <c r="AG21" i="2"/>
  <c r="BE21" i="2" s="1"/>
  <c r="AG11" i="2"/>
  <c r="BE11" i="2" s="1"/>
  <c r="AG8" i="2"/>
  <c r="BE8" i="2" s="1"/>
  <c r="AG18" i="2"/>
  <c r="BE18" i="2" s="1"/>
  <c r="AG16" i="2"/>
  <c r="BE16" i="2" s="1"/>
  <c r="AG7" i="2"/>
  <c r="BE7" i="2" s="1"/>
  <c r="AG14" i="2"/>
  <c r="BE14" i="2" s="1"/>
  <c r="AG6" i="2"/>
  <c r="BE6" i="2" s="1"/>
  <c r="AG10" i="2"/>
  <c r="BE10" i="2" s="1"/>
  <c r="AG13" i="2"/>
  <c r="BE13" i="2" s="1"/>
  <c r="AG12" i="2"/>
  <c r="BE12" i="2" s="1"/>
  <c r="AG17" i="2"/>
  <c r="BE17" i="2" s="1"/>
  <c r="AG22" i="2"/>
  <c r="BE22" i="2" s="1"/>
  <c r="AG23" i="2"/>
  <c r="BE23" i="2" s="1"/>
  <c r="AG19" i="2"/>
  <c r="BE19" i="2" s="1"/>
  <c r="AG4" i="2"/>
  <c r="BE4" i="2" s="1"/>
  <c r="AG5" i="2"/>
  <c r="BE5" i="2" s="1"/>
  <c r="AG20" i="2"/>
  <c r="BE20" i="2" s="1"/>
  <c r="AG9" i="2"/>
  <c r="BE9" i="2" s="1"/>
  <c r="AD17" i="2"/>
  <c r="BB17" i="2" s="1"/>
  <c r="AD5" i="2"/>
  <c r="BB5" i="2" s="1"/>
  <c r="AD10" i="2"/>
  <c r="BB10" i="2" s="1"/>
  <c r="AD19" i="2"/>
  <c r="BB19" i="2" s="1"/>
  <c r="AD20" i="2"/>
  <c r="BB20" i="2" s="1"/>
  <c r="AD8" i="2"/>
  <c r="BB8" i="2" s="1"/>
  <c r="AD4" i="2"/>
  <c r="BB4" i="2" s="1"/>
  <c r="AD24" i="2"/>
  <c r="BB24" i="2" s="1"/>
  <c r="AD11" i="2"/>
  <c r="BB11" i="2" s="1"/>
  <c r="AD14" i="2"/>
  <c r="BB14" i="2" s="1"/>
  <c r="AD13" i="2"/>
  <c r="BB13" i="2" s="1"/>
  <c r="AD22" i="2"/>
  <c r="BB22" i="2" s="1"/>
  <c r="AD12" i="2"/>
  <c r="BB12" i="2" s="1"/>
  <c r="AD15" i="2"/>
  <c r="BB15" i="2" s="1"/>
  <c r="AD9" i="2"/>
  <c r="BB9" i="2" s="1"/>
  <c r="AD7" i="2"/>
  <c r="BB7" i="2" s="1"/>
  <c r="AD18" i="2"/>
  <c r="BB18" i="2" s="1"/>
  <c r="AD3" i="2"/>
  <c r="BB3" i="2" s="1"/>
  <c r="AD21" i="2"/>
  <c r="BB21" i="2" s="1"/>
  <c r="AD23" i="2"/>
  <c r="BB23" i="2" s="1"/>
  <c r="AD6" i="2"/>
  <c r="BB6" i="2" s="1"/>
  <c r="AD16" i="2"/>
  <c r="BB16" i="2" s="1"/>
  <c r="AA17" i="2"/>
  <c r="AY17" i="2" s="1"/>
  <c r="AA20" i="2"/>
  <c r="AY20" i="2" s="1"/>
  <c r="AA11" i="2"/>
  <c r="AY11" i="2" s="1"/>
  <c r="AA8" i="2"/>
  <c r="AY8" i="2" s="1"/>
  <c r="AA10" i="2"/>
  <c r="AY10" i="2" s="1"/>
  <c r="AA19" i="2"/>
  <c r="AY19" i="2" s="1"/>
  <c r="AA15" i="2"/>
  <c r="AY15" i="2" s="1"/>
  <c r="AA18" i="2"/>
  <c r="AY18" i="2" s="1"/>
  <c r="AA7" i="2"/>
  <c r="AY7" i="2" s="1"/>
  <c r="AA14" i="2"/>
  <c r="AY14" i="2" s="1"/>
  <c r="AA6" i="2"/>
  <c r="AY6" i="2" s="1"/>
  <c r="AA21" i="2"/>
  <c r="AY21" i="2" s="1"/>
  <c r="AA16" i="2"/>
  <c r="AY16" i="2" s="1"/>
  <c r="AA23" i="2"/>
  <c r="AY23" i="2" s="1"/>
  <c r="AA24" i="2"/>
  <c r="AY24" i="2" s="1"/>
  <c r="AA22" i="2"/>
  <c r="AY22" i="2" s="1"/>
  <c r="AA13" i="2"/>
  <c r="AY13" i="2" s="1"/>
  <c r="AA5" i="2"/>
  <c r="AY5" i="2" s="1"/>
  <c r="AA12" i="2"/>
  <c r="AY12" i="2" s="1"/>
  <c r="AA9" i="2"/>
  <c r="AY9" i="2" s="1"/>
  <c r="AK11" i="2"/>
  <c r="BI11" i="2" s="1"/>
  <c r="AK7" i="2"/>
  <c r="BI7" i="2" s="1"/>
  <c r="AK8" i="2"/>
  <c r="BI8" i="2" s="1"/>
  <c r="AK13" i="2"/>
  <c r="BI13" i="2" s="1"/>
  <c r="AK16" i="2"/>
  <c r="BI16" i="2" s="1"/>
  <c r="AK21" i="2"/>
  <c r="BI21" i="2" s="1"/>
  <c r="AK22" i="2"/>
  <c r="BI22" i="2" s="1"/>
  <c r="AK3" i="2"/>
  <c r="BI3" i="2" s="1"/>
  <c r="AK14" i="2"/>
  <c r="BI14" i="2" s="1"/>
  <c r="AK9" i="2"/>
  <c r="BI9" i="2" s="1"/>
  <c r="AK19" i="2"/>
  <c r="BI19" i="2" s="1"/>
  <c r="AK4" i="2"/>
  <c r="BI4" i="2" s="1"/>
  <c r="AK15" i="2"/>
  <c r="BI15" i="2" s="1"/>
  <c r="AK18" i="2"/>
  <c r="BI18" i="2" s="1"/>
  <c r="AK24" i="2"/>
  <c r="BI24" i="2" s="1"/>
  <c r="AK10" i="2"/>
  <c r="BI10" i="2" s="1"/>
  <c r="AK17" i="2"/>
  <c r="BI17" i="2" s="1"/>
  <c r="AK6" i="2"/>
  <c r="BI6" i="2" s="1"/>
  <c r="AK5" i="2"/>
  <c r="BI5" i="2" s="1"/>
  <c r="AK20" i="2"/>
  <c r="BI20" i="2" s="1"/>
  <c r="AK12" i="2"/>
  <c r="BI12" i="2" s="1"/>
  <c r="AK23" i="2"/>
  <c r="BI23" i="2" s="1"/>
  <c r="AF17" i="2"/>
  <c r="BD17" i="2" s="1"/>
  <c r="AF18" i="2"/>
  <c r="BD18" i="2" s="1"/>
  <c r="AF23" i="2"/>
  <c r="BD23" i="2" s="1"/>
  <c r="AF15" i="2"/>
  <c r="BD15" i="2" s="1"/>
  <c r="AF13" i="2"/>
  <c r="BD13" i="2" s="1"/>
  <c r="AF4" i="2"/>
  <c r="BD4" i="2" s="1"/>
  <c r="AF5" i="2"/>
  <c r="BD5" i="2" s="1"/>
  <c r="AF12" i="2"/>
  <c r="BD12" i="2" s="1"/>
  <c r="AF9" i="2"/>
  <c r="BD9" i="2" s="1"/>
  <c r="AF7" i="2"/>
  <c r="BD7" i="2" s="1"/>
  <c r="AF6" i="2"/>
  <c r="BD6" i="2" s="1"/>
  <c r="AF10" i="2"/>
  <c r="BD10" i="2" s="1"/>
  <c r="AF3" i="2"/>
  <c r="BD3" i="2" s="1"/>
  <c r="AF21" i="2"/>
  <c r="BD21" i="2" s="1"/>
  <c r="AF19" i="2"/>
  <c r="BD19" i="2" s="1"/>
  <c r="AF24" i="2"/>
  <c r="BD24" i="2" s="1"/>
  <c r="AF22" i="2"/>
  <c r="BD22" i="2" s="1"/>
  <c r="AF16" i="2"/>
  <c r="BD16" i="2" s="1"/>
  <c r="AF20" i="2"/>
  <c r="BD20" i="2" s="1"/>
  <c r="AF11" i="2"/>
  <c r="BD11" i="2" s="1"/>
  <c r="AF8" i="2"/>
  <c r="BD8" i="2" s="1"/>
  <c r="AF14" i="2"/>
  <c r="BD14" i="2" s="1"/>
  <c r="AL18" i="2"/>
  <c r="BJ18" i="2" s="1"/>
  <c r="AL7" i="2"/>
  <c r="BJ7" i="2" s="1"/>
  <c r="AL14" i="2"/>
  <c r="BJ14" i="2" s="1"/>
  <c r="AL6" i="2"/>
  <c r="BJ6" i="2" s="1"/>
  <c r="AL10" i="2"/>
  <c r="BJ10" i="2" s="1"/>
  <c r="AL23" i="2"/>
  <c r="BJ23" i="2" s="1"/>
  <c r="AL11" i="2"/>
  <c r="BJ11" i="2" s="1"/>
  <c r="AL19" i="2"/>
  <c r="BJ19" i="2" s="1"/>
  <c r="AL8" i="2"/>
  <c r="BJ8" i="2" s="1"/>
  <c r="AL17" i="2"/>
  <c r="BJ17" i="2" s="1"/>
  <c r="AL16" i="2"/>
  <c r="BJ16" i="2" s="1"/>
  <c r="AL13" i="2"/>
  <c r="BJ13" i="2" s="1"/>
  <c r="AL4" i="2"/>
  <c r="BJ4" i="2" s="1"/>
  <c r="AL5" i="2"/>
  <c r="BJ5" i="2" s="1"/>
  <c r="AL12" i="2"/>
  <c r="BJ12" i="2" s="1"/>
  <c r="AL9" i="2"/>
  <c r="BJ9" i="2" s="1"/>
  <c r="AL20" i="2"/>
  <c r="BJ20" i="2" s="1"/>
  <c r="AL3" i="2"/>
  <c r="BJ3" i="2" s="1"/>
  <c r="AL21" i="2"/>
  <c r="BJ21" i="2" s="1"/>
  <c r="AL24" i="2"/>
  <c r="BJ24" i="2" s="1"/>
  <c r="AL22" i="2"/>
  <c r="BJ22" i="2" s="1"/>
  <c r="AL15" i="2"/>
  <c r="BJ15" i="2" s="1"/>
  <c r="AE10" i="2"/>
  <c r="BC10" i="2" s="1"/>
  <c r="AE6" i="2"/>
  <c r="BC6" i="2" s="1"/>
  <c r="AE13" i="2"/>
  <c r="BC13" i="2" s="1"/>
  <c r="AE21" i="2"/>
  <c r="BC21" i="2" s="1"/>
  <c r="AE22" i="2"/>
  <c r="BC22" i="2" s="1"/>
  <c r="AE4" i="2"/>
  <c r="BC4" i="2" s="1"/>
  <c r="AE5" i="2"/>
  <c r="BC5" i="2" s="1"/>
  <c r="AE16" i="2"/>
  <c r="BC16" i="2" s="1"/>
  <c r="AE12" i="2"/>
  <c r="BC12" i="2" s="1"/>
  <c r="AE9" i="2"/>
  <c r="BC9" i="2" s="1"/>
  <c r="AE17" i="2"/>
  <c r="BC17" i="2" s="1"/>
  <c r="AE8" i="2"/>
  <c r="BC8" i="2" s="1"/>
  <c r="AE19" i="2"/>
  <c r="BC19" i="2" s="1"/>
  <c r="AE20" i="2"/>
  <c r="BC20" i="2" s="1"/>
  <c r="AE14" i="2"/>
  <c r="BC14" i="2" s="1"/>
  <c r="AE3" i="2"/>
  <c r="BC3" i="2" s="1"/>
  <c r="AE15" i="2"/>
  <c r="BC15" i="2" s="1"/>
  <c r="AE7" i="2"/>
  <c r="BC7" i="2" s="1"/>
  <c r="AE23" i="2"/>
  <c r="BC23" i="2" s="1"/>
  <c r="AE11" i="2"/>
  <c r="BC11" i="2" s="1"/>
  <c r="AE24" i="2"/>
  <c r="BC24" i="2" s="1"/>
  <c r="AE18" i="2"/>
  <c r="BC18" i="2" s="1"/>
  <c r="AJ22" i="2"/>
  <c r="BH22" i="2" s="1"/>
  <c r="AJ7" i="2"/>
  <c r="BH7" i="2" s="1"/>
  <c r="AJ5" i="2"/>
  <c r="BH5" i="2" s="1"/>
  <c r="AJ15" i="2"/>
  <c r="BH15" i="2" s="1"/>
  <c r="AJ9" i="2"/>
  <c r="BH9" i="2" s="1"/>
  <c r="AJ13" i="2"/>
  <c r="BH13" i="2" s="1"/>
  <c r="AJ23" i="2"/>
  <c r="BH23" i="2" s="1"/>
  <c r="AJ17" i="2"/>
  <c r="BH17" i="2" s="1"/>
  <c r="AJ6" i="2"/>
  <c r="BH6" i="2" s="1"/>
  <c r="AJ3" i="2"/>
  <c r="BH3" i="2" s="1"/>
  <c r="AJ19" i="2"/>
  <c r="BH19" i="2" s="1"/>
  <c r="AJ20" i="2"/>
  <c r="BH20" i="2" s="1"/>
  <c r="AJ21" i="2"/>
  <c r="BH21" i="2" s="1"/>
  <c r="AJ18" i="2"/>
  <c r="BH18" i="2" s="1"/>
  <c r="AJ12" i="2"/>
  <c r="BH12" i="2" s="1"/>
  <c r="AJ4" i="2"/>
  <c r="BH4" i="2" s="1"/>
  <c r="AJ11" i="2"/>
  <c r="BH11" i="2" s="1"/>
  <c r="AJ8" i="2"/>
  <c r="BH8" i="2" s="1"/>
  <c r="AJ24" i="2"/>
  <c r="BH24" i="2" s="1"/>
  <c r="AJ10" i="2"/>
  <c r="BH10" i="2" s="1"/>
  <c r="AJ14" i="2"/>
  <c r="BH14" i="2" s="1"/>
  <c r="AJ16" i="2"/>
  <c r="BH16" i="2" s="1"/>
  <c r="AL42" i="2"/>
  <c r="BJ42" i="2" s="1"/>
  <c r="AL35" i="2"/>
  <c r="BJ35" i="2" s="1"/>
  <c r="AL44" i="2"/>
  <c r="BJ44" i="2" s="1"/>
  <c r="AL38" i="2"/>
  <c r="BJ38" i="2" s="1"/>
  <c r="AL26" i="2"/>
  <c r="BJ26" i="2" s="1"/>
  <c r="AL34" i="2"/>
  <c r="BJ34" i="2" s="1"/>
  <c r="AL39" i="2"/>
  <c r="BJ39" i="2" s="1"/>
  <c r="AL43" i="2"/>
  <c r="BJ43" i="2" s="1"/>
  <c r="AL29" i="2"/>
  <c r="BJ29" i="2" s="1"/>
  <c r="AL30" i="2"/>
  <c r="BJ30" i="2" s="1"/>
  <c r="AL41" i="2"/>
  <c r="BJ41" i="2" s="1"/>
  <c r="AL25" i="2"/>
  <c r="BJ25" i="2" s="1"/>
  <c r="AL32" i="2"/>
  <c r="BJ32" i="2" s="1"/>
  <c r="AL33" i="2"/>
  <c r="BJ33" i="2" s="1"/>
  <c r="AL40" i="2"/>
  <c r="BJ40" i="2" s="1"/>
  <c r="AL45" i="2"/>
  <c r="BJ45" i="2" s="1"/>
  <c r="AL27" i="2"/>
  <c r="BJ27" i="2" s="1"/>
  <c r="AL46" i="2"/>
  <c r="BJ46" i="2" s="1"/>
  <c r="AL28" i="2"/>
  <c r="BJ28" i="2" s="1"/>
  <c r="AL37" i="2"/>
  <c r="BJ37" i="2" s="1"/>
  <c r="AL31" i="2"/>
  <c r="BJ31" i="2" s="1"/>
  <c r="AL36" i="2"/>
  <c r="BJ36" i="2" s="1"/>
  <c r="AJ41" i="2"/>
  <c r="BH41" i="2" s="1"/>
  <c r="AJ32" i="2"/>
  <c r="BH32" i="2" s="1"/>
  <c r="AJ42" i="2"/>
  <c r="BH42" i="2" s="1"/>
  <c r="AJ28" i="2"/>
  <c r="BH28" i="2" s="1"/>
  <c r="AJ33" i="2"/>
  <c r="BH33" i="2" s="1"/>
  <c r="AJ25" i="2"/>
  <c r="BH25" i="2" s="1"/>
  <c r="AJ46" i="2"/>
  <c r="BH46" i="2" s="1"/>
  <c r="AJ37" i="2"/>
  <c r="BH37" i="2" s="1"/>
  <c r="AJ31" i="2"/>
  <c r="BH31" i="2" s="1"/>
  <c r="AJ45" i="2"/>
  <c r="BH45" i="2" s="1"/>
  <c r="AJ35" i="2"/>
  <c r="BH35" i="2" s="1"/>
  <c r="AJ29" i="2"/>
  <c r="BH29" i="2" s="1"/>
  <c r="AJ38" i="2"/>
  <c r="BH38" i="2" s="1"/>
  <c r="AJ26" i="2"/>
  <c r="BH26" i="2" s="1"/>
  <c r="AJ34" i="2"/>
  <c r="BH34" i="2" s="1"/>
  <c r="AJ39" i="2"/>
  <c r="BH39" i="2" s="1"/>
  <c r="AJ27" i="2"/>
  <c r="BH27" i="2" s="1"/>
  <c r="AJ43" i="2"/>
  <c r="BH43" i="2" s="1"/>
  <c r="AJ40" i="2"/>
  <c r="BH40" i="2" s="1"/>
  <c r="AJ36" i="2"/>
  <c r="BH36" i="2" s="1"/>
  <c r="AJ44" i="2"/>
  <c r="BH44" i="2" s="1"/>
  <c r="AJ30" i="2"/>
  <c r="BH30" i="2" s="1"/>
  <c r="AB29" i="2"/>
  <c r="AZ29" i="2" s="1"/>
  <c r="AB38" i="2"/>
  <c r="AZ38" i="2" s="1"/>
  <c r="AB26" i="2"/>
  <c r="AZ26" i="2" s="1"/>
  <c r="AB34" i="2"/>
  <c r="AZ34" i="2" s="1"/>
  <c r="AB27" i="2"/>
  <c r="AZ27" i="2" s="1"/>
  <c r="AB39" i="2"/>
  <c r="AZ39" i="2" s="1"/>
  <c r="AB46" i="2"/>
  <c r="AZ46" i="2" s="1"/>
  <c r="AB30" i="2"/>
  <c r="AZ30" i="2" s="1"/>
  <c r="AB45" i="2"/>
  <c r="AZ45" i="2" s="1"/>
  <c r="AB25" i="2"/>
  <c r="AZ25" i="2" s="1"/>
  <c r="AB32" i="2"/>
  <c r="AZ32" i="2" s="1"/>
  <c r="AB28" i="2"/>
  <c r="AZ28" i="2" s="1"/>
  <c r="AB33" i="2"/>
  <c r="AZ33" i="2" s="1"/>
  <c r="AB41" i="2"/>
  <c r="AZ41" i="2" s="1"/>
  <c r="AB37" i="2"/>
  <c r="AZ37" i="2" s="1"/>
  <c r="AB31" i="2"/>
  <c r="AZ31" i="2" s="1"/>
  <c r="AB44" i="2"/>
  <c r="AZ44" i="2" s="1"/>
  <c r="AB36" i="2"/>
  <c r="AZ36" i="2" s="1"/>
  <c r="AB40" i="2"/>
  <c r="AZ40" i="2" s="1"/>
  <c r="AB42" i="2"/>
  <c r="AZ42" i="2" s="1"/>
  <c r="AB43" i="2"/>
  <c r="AZ43" i="2" s="1"/>
  <c r="AB35" i="2"/>
  <c r="AZ35" i="2" s="1"/>
  <c r="AF43" i="2"/>
  <c r="BD43" i="2" s="1"/>
  <c r="AF30" i="2"/>
  <c r="BD30" i="2" s="1"/>
  <c r="AF28" i="2"/>
  <c r="BD28" i="2" s="1"/>
  <c r="AF37" i="2"/>
  <c r="BD37" i="2" s="1"/>
  <c r="AF31" i="2"/>
  <c r="BD31" i="2" s="1"/>
  <c r="AF40" i="2"/>
  <c r="BD40" i="2" s="1"/>
  <c r="AF45" i="2"/>
  <c r="BD45" i="2" s="1"/>
  <c r="AF25" i="2"/>
  <c r="BD25" i="2" s="1"/>
  <c r="AF41" i="2"/>
  <c r="BD41" i="2" s="1"/>
  <c r="AF35" i="2"/>
  <c r="BD35" i="2" s="1"/>
  <c r="AF36" i="2"/>
  <c r="BD36" i="2" s="1"/>
  <c r="AF42" i="2"/>
  <c r="BD42" i="2" s="1"/>
  <c r="AF46" i="2"/>
  <c r="BD46" i="2" s="1"/>
  <c r="AF34" i="2"/>
  <c r="BD34" i="2" s="1"/>
  <c r="AF27" i="2"/>
  <c r="BD27" i="2" s="1"/>
  <c r="AF32" i="2"/>
  <c r="BD32" i="2" s="1"/>
  <c r="AF33" i="2"/>
  <c r="BD33" i="2" s="1"/>
  <c r="AF29" i="2"/>
  <c r="BD29" i="2" s="1"/>
  <c r="AF44" i="2"/>
  <c r="BD44" i="2" s="1"/>
  <c r="AF38" i="2"/>
  <c r="BD38" i="2" s="1"/>
  <c r="AF26" i="2"/>
  <c r="BD26" i="2" s="1"/>
  <c r="AF39" i="2"/>
  <c r="BD39" i="2" s="1"/>
  <c r="AD37" i="2"/>
  <c r="BB37" i="2" s="1"/>
  <c r="AD31" i="2"/>
  <c r="BB31" i="2" s="1"/>
  <c r="AD29" i="2"/>
  <c r="BB29" i="2" s="1"/>
  <c r="AD39" i="2"/>
  <c r="BB39" i="2" s="1"/>
  <c r="AD25" i="2"/>
  <c r="BB25" i="2" s="1"/>
  <c r="AD35" i="2"/>
  <c r="BB35" i="2" s="1"/>
  <c r="AD42" i="2"/>
  <c r="BB42" i="2" s="1"/>
  <c r="AD36" i="2"/>
  <c r="BB36" i="2" s="1"/>
  <c r="AD45" i="2"/>
  <c r="BB45" i="2" s="1"/>
  <c r="AD26" i="2"/>
  <c r="BB26" i="2" s="1"/>
  <c r="AD44" i="2"/>
  <c r="BB44" i="2" s="1"/>
  <c r="AD40" i="2"/>
  <c r="BB40" i="2" s="1"/>
  <c r="AD38" i="2"/>
  <c r="BB38" i="2" s="1"/>
  <c r="AD43" i="2"/>
  <c r="BB43" i="2" s="1"/>
  <c r="AD41" i="2"/>
  <c r="BB41" i="2" s="1"/>
  <c r="AD30" i="2"/>
  <c r="BB30" i="2" s="1"/>
  <c r="AD28" i="2"/>
  <c r="BB28" i="2" s="1"/>
  <c r="AD46" i="2"/>
  <c r="BB46" i="2" s="1"/>
  <c r="AD34" i="2"/>
  <c r="BB34" i="2" s="1"/>
  <c r="AD32" i="2"/>
  <c r="BB32" i="2" s="1"/>
  <c r="AD33" i="2"/>
  <c r="BB33" i="2" s="1"/>
  <c r="AD27" i="2"/>
  <c r="BB27" i="2" s="1"/>
  <c r="AH39" i="2"/>
  <c r="BF39" i="2" s="1"/>
  <c r="AH43" i="2"/>
  <c r="BF43" i="2" s="1"/>
  <c r="AH35" i="2"/>
  <c r="BF35" i="2" s="1"/>
  <c r="AH36" i="2"/>
  <c r="BF36" i="2" s="1"/>
  <c r="AH45" i="2"/>
  <c r="BF45" i="2" s="1"/>
  <c r="AH25" i="2"/>
  <c r="BF25" i="2" s="1"/>
  <c r="AH29" i="2"/>
  <c r="BF29" i="2" s="1"/>
  <c r="AH38" i="2"/>
  <c r="BF38" i="2" s="1"/>
  <c r="AH26" i="2"/>
  <c r="BF26" i="2" s="1"/>
  <c r="AH46" i="2"/>
  <c r="BF46" i="2" s="1"/>
  <c r="AH34" i="2"/>
  <c r="BF34" i="2" s="1"/>
  <c r="AH27" i="2"/>
  <c r="BF27" i="2" s="1"/>
  <c r="AH30" i="2"/>
  <c r="BF30" i="2" s="1"/>
  <c r="AH32" i="2"/>
  <c r="BF32" i="2" s="1"/>
  <c r="AH40" i="2"/>
  <c r="BF40" i="2" s="1"/>
  <c r="AH42" i="2"/>
  <c r="BF42" i="2" s="1"/>
  <c r="AH28" i="2"/>
  <c r="BF28" i="2" s="1"/>
  <c r="AH33" i="2"/>
  <c r="BF33" i="2" s="1"/>
  <c r="AH44" i="2"/>
  <c r="BF44" i="2" s="1"/>
  <c r="AH37" i="2"/>
  <c r="BF37" i="2" s="1"/>
  <c r="AH31" i="2"/>
  <c r="BF31" i="2" s="1"/>
  <c r="AH41" i="2"/>
  <c r="BF41" i="2" s="1"/>
  <c r="AJ67" i="2"/>
  <c r="BH67" i="2" s="1"/>
  <c r="AJ55" i="2"/>
  <c r="BH55" i="2" s="1"/>
  <c r="AJ48" i="2"/>
  <c r="BH48" i="2" s="1"/>
  <c r="AJ60" i="2"/>
  <c r="BH60" i="2" s="1"/>
  <c r="AJ59" i="2"/>
  <c r="BH59" i="2" s="1"/>
  <c r="AJ50" i="2"/>
  <c r="BH50" i="2" s="1"/>
  <c r="AJ58" i="2"/>
  <c r="BH58" i="2" s="1"/>
  <c r="AJ47" i="2"/>
  <c r="BH47" i="2" s="1"/>
  <c r="AJ63" i="2"/>
  <c r="BH63" i="2" s="1"/>
  <c r="AJ68" i="2"/>
  <c r="BH68" i="2" s="1"/>
  <c r="AJ56" i="2"/>
  <c r="BH56" i="2" s="1"/>
  <c r="AJ54" i="2"/>
  <c r="BH54" i="2" s="1"/>
  <c r="AJ66" i="2"/>
  <c r="BH66" i="2" s="1"/>
  <c r="AJ57" i="2"/>
  <c r="BH57" i="2" s="1"/>
  <c r="AJ61" i="2"/>
  <c r="BH61" i="2" s="1"/>
  <c r="AJ49" i="2"/>
  <c r="BH49" i="2" s="1"/>
  <c r="AJ65" i="2"/>
  <c r="BH65" i="2" s="1"/>
  <c r="AJ53" i="2"/>
  <c r="BH53" i="2" s="1"/>
  <c r="AJ62" i="2"/>
  <c r="BH62" i="2" s="1"/>
  <c r="AJ51" i="2"/>
  <c r="BH51" i="2" s="1"/>
  <c r="AJ64" i="2"/>
  <c r="BH64" i="2" s="1"/>
  <c r="AJ52" i="2"/>
  <c r="BH52" i="2" s="1"/>
  <c r="AD47" i="2"/>
  <c r="BB47" i="2" s="1"/>
  <c r="AD58" i="2"/>
  <c r="BB58" i="2" s="1"/>
  <c r="AD63" i="2"/>
  <c r="BB63" i="2" s="1"/>
  <c r="AD68" i="2"/>
  <c r="BB68" i="2" s="1"/>
  <c r="AD56" i="2"/>
  <c r="BB56" i="2" s="1"/>
  <c r="AD54" i="2"/>
  <c r="BB54" i="2" s="1"/>
  <c r="AD66" i="2"/>
  <c r="BB66" i="2" s="1"/>
  <c r="AD67" i="2"/>
  <c r="BB67" i="2" s="1"/>
  <c r="AD48" i="2"/>
  <c r="BB48" i="2" s="1"/>
  <c r="AD60" i="2"/>
  <c r="BB60" i="2" s="1"/>
  <c r="AD59" i="2"/>
  <c r="BB59" i="2" s="1"/>
  <c r="AD57" i="2"/>
  <c r="BB57" i="2" s="1"/>
  <c r="AD61" i="2"/>
  <c r="BB61" i="2" s="1"/>
  <c r="AD49" i="2"/>
  <c r="BB49" i="2" s="1"/>
  <c r="AD65" i="2"/>
  <c r="BB65" i="2" s="1"/>
  <c r="AD53" i="2"/>
  <c r="BB53" i="2" s="1"/>
  <c r="AD51" i="2"/>
  <c r="BB51" i="2" s="1"/>
  <c r="AD64" i="2"/>
  <c r="BB64" i="2" s="1"/>
  <c r="AD52" i="2"/>
  <c r="BB52" i="2" s="1"/>
  <c r="AD62" i="2"/>
  <c r="BB62" i="2" s="1"/>
  <c r="AD50" i="2"/>
  <c r="BB50" i="2" s="1"/>
  <c r="AD55" i="2"/>
  <c r="BB55" i="2" s="1"/>
  <c r="AH64" i="2"/>
  <c r="BF64" i="2" s="1"/>
  <c r="AH52" i="2"/>
  <c r="BF52" i="2" s="1"/>
  <c r="AH57" i="2"/>
  <c r="BF57" i="2" s="1"/>
  <c r="AH65" i="2"/>
  <c r="BF65" i="2" s="1"/>
  <c r="AH53" i="2"/>
  <c r="BF53" i="2" s="1"/>
  <c r="AH49" i="2"/>
  <c r="BF49" i="2" s="1"/>
  <c r="AH48" i="2"/>
  <c r="BF48" i="2" s="1"/>
  <c r="AH51" i="2"/>
  <c r="BF51" i="2" s="1"/>
  <c r="AH60" i="2"/>
  <c r="BF60" i="2" s="1"/>
  <c r="AH67" i="2"/>
  <c r="BF67" i="2" s="1"/>
  <c r="AH55" i="2"/>
  <c r="BF55" i="2" s="1"/>
  <c r="AH62" i="2"/>
  <c r="BF62" i="2" s="1"/>
  <c r="AH50" i="2"/>
  <c r="BF50" i="2" s="1"/>
  <c r="AH61" i="2"/>
  <c r="BF61" i="2" s="1"/>
  <c r="AH68" i="2"/>
  <c r="BF68" i="2" s="1"/>
  <c r="AH58" i="2"/>
  <c r="BF58" i="2" s="1"/>
  <c r="AH59" i="2"/>
  <c r="BF59" i="2" s="1"/>
  <c r="AH66" i="2"/>
  <c r="BF66" i="2" s="1"/>
  <c r="AH47" i="2"/>
  <c r="BF47" i="2" s="1"/>
  <c r="AH54" i="2"/>
  <c r="BF54" i="2" s="1"/>
  <c r="AH63" i="2"/>
  <c r="BF63" i="2" s="1"/>
  <c r="AH56" i="2"/>
  <c r="BF56" i="2" s="1"/>
  <c r="AB61" i="2"/>
  <c r="AZ61" i="2" s="1"/>
  <c r="AB49" i="2"/>
  <c r="AZ49" i="2" s="1"/>
  <c r="AB62" i="2"/>
  <c r="AZ62" i="2" s="1"/>
  <c r="AB48" i="2"/>
  <c r="AZ48" i="2" s="1"/>
  <c r="AB60" i="2"/>
  <c r="AZ60" i="2" s="1"/>
  <c r="AB64" i="2"/>
  <c r="AZ64" i="2" s="1"/>
  <c r="AB52" i="2"/>
  <c r="AZ52" i="2" s="1"/>
  <c r="AB59" i="2"/>
  <c r="AZ59" i="2" s="1"/>
  <c r="AB65" i="2"/>
  <c r="AZ65" i="2" s="1"/>
  <c r="AB63" i="2"/>
  <c r="AZ63" i="2" s="1"/>
  <c r="AB56" i="2"/>
  <c r="AZ56" i="2" s="1"/>
  <c r="AB54" i="2"/>
  <c r="AZ54" i="2" s="1"/>
  <c r="AB66" i="2"/>
  <c r="AZ66" i="2" s="1"/>
  <c r="AB47" i="2"/>
  <c r="AZ47" i="2" s="1"/>
  <c r="AB57" i="2"/>
  <c r="AZ57" i="2" s="1"/>
  <c r="AB67" i="2"/>
  <c r="AZ67" i="2" s="1"/>
  <c r="AB55" i="2"/>
  <c r="AZ55" i="2" s="1"/>
  <c r="AB53" i="2"/>
  <c r="AZ53" i="2" s="1"/>
  <c r="AB51" i="2"/>
  <c r="AZ51" i="2" s="1"/>
  <c r="AB58" i="2"/>
  <c r="AZ58" i="2" s="1"/>
  <c r="AB68" i="2"/>
  <c r="AZ68" i="2" s="1"/>
  <c r="AB50" i="2"/>
  <c r="AZ50" i="2" s="1"/>
  <c r="C25" i="8"/>
  <c r="B25" i="8"/>
  <c r="E14" i="8"/>
  <c r="D18" i="8" s="1"/>
  <c r="D24" i="8"/>
  <c r="D23" i="8"/>
  <c r="D22" i="8"/>
  <c r="C27" i="8" l="1"/>
  <c r="H3" i="9" s="1"/>
  <c r="B27" i="8"/>
  <c r="D28" i="6"/>
  <c r="P59" i="2"/>
  <c r="X59" i="2" s="1"/>
  <c r="P51" i="2"/>
  <c r="X51" i="2" s="1"/>
  <c r="P60" i="2"/>
  <c r="X60" i="2" s="1"/>
  <c r="P55" i="2"/>
  <c r="X55" i="2" s="1"/>
  <c r="P52" i="2"/>
  <c r="X52" i="2" s="1"/>
  <c r="P48" i="2"/>
  <c r="X48" i="2" s="1"/>
  <c r="P65" i="2"/>
  <c r="X65" i="2" s="1"/>
  <c r="P47" i="2"/>
  <c r="X47" i="2" s="1"/>
  <c r="P63" i="2"/>
  <c r="X63" i="2" s="1"/>
  <c r="P61" i="2"/>
  <c r="X61" i="2" s="1"/>
  <c r="P68" i="2"/>
  <c r="X68" i="2" s="1"/>
  <c r="P54" i="2"/>
  <c r="X54" i="2" s="1"/>
  <c r="P49" i="2"/>
  <c r="X49" i="2" s="1"/>
  <c r="P67" i="2"/>
  <c r="X67" i="2" s="1"/>
  <c r="P50" i="2"/>
  <c r="X50" i="2" s="1"/>
  <c r="P66" i="2"/>
  <c r="X66" i="2" s="1"/>
  <c r="P53" i="2"/>
  <c r="X53" i="2" s="1"/>
  <c r="P62" i="2"/>
  <c r="X62" i="2" s="1"/>
  <c r="P57" i="2"/>
  <c r="X57" i="2" s="1"/>
  <c r="P64" i="2"/>
  <c r="X64" i="2" s="1"/>
  <c r="P56" i="2"/>
  <c r="X56" i="2" s="1"/>
  <c r="P58" i="2"/>
  <c r="X58" i="2" s="1"/>
  <c r="P40" i="2"/>
  <c r="X40" i="2" s="1"/>
  <c r="P25" i="2"/>
  <c r="X25" i="2" s="1"/>
  <c r="P36" i="2"/>
  <c r="X36" i="2" s="1"/>
  <c r="P27" i="2"/>
  <c r="X27" i="2" s="1"/>
  <c r="P45" i="2"/>
  <c r="X45" i="2" s="1"/>
  <c r="P43" i="2"/>
  <c r="X43" i="2" s="1"/>
  <c r="P35" i="2"/>
  <c r="X35" i="2" s="1"/>
  <c r="P38" i="2"/>
  <c r="X38" i="2" s="1"/>
  <c r="P33" i="2"/>
  <c r="X33" i="2" s="1"/>
  <c r="P37" i="2"/>
  <c r="X37" i="2" s="1"/>
  <c r="P30" i="2"/>
  <c r="X30" i="2" s="1"/>
  <c r="P42" i="2"/>
  <c r="X42" i="2" s="1"/>
  <c r="P31" i="2"/>
  <c r="X31" i="2" s="1"/>
  <c r="P34" i="2"/>
  <c r="X34" i="2" s="1"/>
  <c r="P46" i="2"/>
  <c r="X46" i="2" s="1"/>
  <c r="P41" i="2"/>
  <c r="X41" i="2" s="1"/>
  <c r="P28" i="2"/>
  <c r="X28" i="2" s="1"/>
  <c r="P32" i="2"/>
  <c r="X32" i="2" s="1"/>
  <c r="P26" i="2"/>
  <c r="X26" i="2" s="1"/>
  <c r="P44" i="2"/>
  <c r="X44" i="2" s="1"/>
  <c r="P39" i="2"/>
  <c r="X39" i="2" s="1"/>
  <c r="P29" i="2"/>
  <c r="X29" i="2" s="1"/>
  <c r="D28" i="11"/>
  <c r="D28" i="12"/>
  <c r="E3" i="12"/>
  <c r="E29" i="12" s="1"/>
  <c r="E3" i="6"/>
  <c r="E29" i="6" s="1"/>
  <c r="E3" i="13"/>
  <c r="E29" i="13" s="1"/>
  <c r="E3" i="11"/>
  <c r="E29" i="11" s="1"/>
  <c r="P86" i="2"/>
  <c r="X86" i="2" s="1"/>
  <c r="P74" i="2"/>
  <c r="X74" i="2" s="1"/>
  <c r="P72" i="2"/>
  <c r="X72" i="2" s="1"/>
  <c r="P84" i="2"/>
  <c r="X84" i="2" s="1"/>
  <c r="P81" i="2"/>
  <c r="X81" i="2" s="1"/>
  <c r="P78" i="2"/>
  <c r="X78" i="2" s="1"/>
  <c r="P82" i="2"/>
  <c r="X82" i="2" s="1"/>
  <c r="P83" i="2"/>
  <c r="X83" i="2" s="1"/>
  <c r="P70" i="2"/>
  <c r="X70" i="2" s="1"/>
  <c r="P76" i="2"/>
  <c r="X76" i="2" s="1"/>
  <c r="P85" i="2"/>
  <c r="X85" i="2" s="1"/>
  <c r="P69" i="2"/>
  <c r="X69" i="2" s="1"/>
  <c r="P71" i="2"/>
  <c r="X71" i="2" s="1"/>
  <c r="P79" i="2"/>
  <c r="X79" i="2" s="1"/>
  <c r="P88" i="2"/>
  <c r="X88" i="2" s="1"/>
  <c r="P80" i="2"/>
  <c r="X80" i="2" s="1"/>
  <c r="P87" i="2"/>
  <c r="X87" i="2" s="1"/>
  <c r="P77" i="2"/>
  <c r="X77" i="2" s="1"/>
  <c r="P75" i="2"/>
  <c r="X75" i="2" s="1"/>
  <c r="P73" i="2"/>
  <c r="X73" i="2" s="1"/>
  <c r="D28" i="13"/>
  <c r="E28" i="13"/>
  <c r="D25" i="8"/>
  <c r="G3" i="9"/>
  <c r="C9" i="6"/>
  <c r="R43" i="2" l="1"/>
  <c r="Z43" i="2" s="1"/>
  <c r="R31" i="2"/>
  <c r="Z31" i="2" s="1"/>
  <c r="R41" i="2"/>
  <c r="Z41" i="2" s="1"/>
  <c r="R25" i="2"/>
  <c r="Z25" i="2" s="1"/>
  <c r="R36" i="2"/>
  <c r="Z36" i="2" s="1"/>
  <c r="R39" i="2"/>
  <c r="Z39" i="2" s="1"/>
  <c r="R27" i="2"/>
  <c r="Z27" i="2" s="1"/>
  <c r="R37" i="2"/>
  <c r="Z37" i="2" s="1"/>
  <c r="R35" i="2"/>
  <c r="Z35" i="2" s="1"/>
  <c r="R45" i="2"/>
  <c r="Z45" i="2" s="1"/>
  <c r="R26" i="2"/>
  <c r="Z26" i="2" s="1"/>
  <c r="R29" i="2"/>
  <c r="Z29" i="2" s="1"/>
  <c r="R32" i="2"/>
  <c r="Z32" i="2" s="1"/>
  <c r="R30" i="2"/>
  <c r="Z30" i="2" s="1"/>
  <c r="R33" i="2"/>
  <c r="Z33" i="2" s="1"/>
  <c r="R46" i="2"/>
  <c r="Z46" i="2" s="1"/>
  <c r="R44" i="2"/>
  <c r="Z44" i="2" s="1"/>
  <c r="R40" i="2"/>
  <c r="Z40" i="2" s="1"/>
  <c r="R42" i="2"/>
  <c r="Z42" i="2" s="1"/>
  <c r="R34" i="2"/>
  <c r="Z34" i="2" s="1"/>
  <c r="R38" i="2"/>
  <c r="Z38" i="2" s="1"/>
  <c r="R28" i="2"/>
  <c r="Z28" i="2" s="1"/>
  <c r="R70" i="2"/>
  <c r="Z70" i="2" s="1"/>
  <c r="R83" i="2"/>
  <c r="Z83" i="2" s="1"/>
  <c r="R87" i="2"/>
  <c r="Z87" i="2" s="1"/>
  <c r="R74" i="2"/>
  <c r="Z74" i="2" s="1"/>
  <c r="R80" i="2"/>
  <c r="Z80" i="2" s="1"/>
  <c r="R71" i="2"/>
  <c r="Z71" i="2" s="1"/>
  <c r="R77" i="2"/>
  <c r="Z77" i="2" s="1"/>
  <c r="R81" i="2"/>
  <c r="Z81" i="2" s="1"/>
  <c r="R86" i="2"/>
  <c r="Z86" i="2" s="1"/>
  <c r="R85" i="2"/>
  <c r="Z85" i="2" s="1"/>
  <c r="R73" i="2"/>
  <c r="Z73" i="2" s="1"/>
  <c r="R82" i="2"/>
  <c r="Z82" i="2" s="1"/>
  <c r="R75" i="2"/>
  <c r="Z75" i="2" s="1"/>
  <c r="R76" i="2"/>
  <c r="Z76" i="2" s="1"/>
  <c r="R69" i="2"/>
  <c r="Z69" i="2" s="1"/>
  <c r="R84" i="2"/>
  <c r="Z84" i="2" s="1"/>
  <c r="R79" i="2"/>
  <c r="Z79" i="2" s="1"/>
  <c r="R88" i="2"/>
  <c r="Z88" i="2" s="1"/>
  <c r="R78" i="2"/>
  <c r="Z78" i="2" s="1"/>
  <c r="R72" i="2"/>
  <c r="Z72" i="2" s="1"/>
  <c r="R65" i="2"/>
  <c r="Z65" i="2" s="1"/>
  <c r="R47" i="2"/>
  <c r="Z47" i="2" s="1"/>
  <c r="R61" i="2"/>
  <c r="Z61" i="2" s="1"/>
  <c r="R62" i="2"/>
  <c r="Z62" i="2" s="1"/>
  <c r="R56" i="2"/>
  <c r="Z56" i="2" s="1"/>
  <c r="R50" i="2"/>
  <c r="Z50" i="2" s="1"/>
  <c r="R57" i="2"/>
  <c r="Z57" i="2" s="1"/>
  <c r="R67" i="2"/>
  <c r="Z67" i="2" s="1"/>
  <c r="R52" i="2"/>
  <c r="Z52" i="2" s="1"/>
  <c r="R68" i="2"/>
  <c r="Z68" i="2" s="1"/>
  <c r="R59" i="2"/>
  <c r="Z59" i="2" s="1"/>
  <c r="R58" i="2"/>
  <c r="Z58" i="2" s="1"/>
  <c r="R66" i="2"/>
  <c r="Z66" i="2" s="1"/>
  <c r="R49" i="2"/>
  <c r="Z49" i="2" s="1"/>
  <c r="R60" i="2"/>
  <c r="Z60" i="2" s="1"/>
  <c r="R54" i="2"/>
  <c r="Z54" i="2" s="1"/>
  <c r="R63" i="2"/>
  <c r="Z63" i="2" s="1"/>
  <c r="R48" i="2"/>
  <c r="Z48" i="2" s="1"/>
  <c r="R53" i="2"/>
  <c r="Z53" i="2" s="1"/>
  <c r="R51" i="2"/>
  <c r="Z51" i="2" s="1"/>
  <c r="R64" i="2"/>
  <c r="Z64" i="2" s="1"/>
  <c r="R55" i="2"/>
  <c r="Z55" i="2" s="1"/>
  <c r="R10" i="2"/>
  <c r="Z10" i="2" s="1"/>
  <c r="R24" i="2"/>
  <c r="Z24" i="2" s="1"/>
  <c r="R6" i="2"/>
  <c r="Z6" i="2" s="1"/>
  <c r="R16" i="2"/>
  <c r="Z16" i="2" s="1"/>
  <c r="R4" i="2"/>
  <c r="Z4" i="2" s="1"/>
  <c r="R22" i="2"/>
  <c r="Z22" i="2" s="1"/>
  <c r="R21" i="2"/>
  <c r="Z21" i="2" s="1"/>
  <c r="R9" i="2"/>
  <c r="Z9" i="2" s="1"/>
  <c r="R19" i="2"/>
  <c r="Z19" i="2" s="1"/>
  <c r="R11" i="2"/>
  <c r="Z11" i="2" s="1"/>
  <c r="R8" i="2"/>
  <c r="Z8" i="2" s="1"/>
  <c r="R12" i="2"/>
  <c r="Z12" i="2" s="1"/>
  <c r="R7" i="2"/>
  <c r="Z7" i="2" s="1"/>
  <c r="R5" i="2"/>
  <c r="Z5" i="2" s="1"/>
  <c r="R20" i="2"/>
  <c r="Z20" i="2" s="1"/>
  <c r="R14" i="2"/>
  <c r="Z14" i="2" s="1"/>
  <c r="R18" i="2"/>
  <c r="Z18" i="2" s="1"/>
  <c r="R15" i="2"/>
  <c r="Z15" i="2" s="1"/>
  <c r="R23" i="2"/>
  <c r="Z23" i="2" s="1"/>
  <c r="R3" i="2"/>
  <c r="Z3" i="2" s="1"/>
  <c r="R17" i="2"/>
  <c r="Z17" i="2" s="1"/>
  <c r="R13" i="2"/>
  <c r="Z13" i="2" s="1"/>
  <c r="O65" i="2"/>
  <c r="W65" i="2" s="1"/>
  <c r="O63" i="2"/>
  <c r="W63" i="2" s="1"/>
  <c r="O51" i="2"/>
  <c r="W51" i="2" s="1"/>
  <c r="O58" i="2"/>
  <c r="W58" i="2" s="1"/>
  <c r="O60" i="2"/>
  <c r="W60" i="2" s="1"/>
  <c r="O59" i="2"/>
  <c r="W59" i="2" s="1"/>
  <c r="O48" i="2"/>
  <c r="W48" i="2" s="1"/>
  <c r="O57" i="2"/>
  <c r="W57" i="2" s="1"/>
  <c r="O67" i="2"/>
  <c r="W67" i="2" s="1"/>
  <c r="O54" i="2"/>
  <c r="W54" i="2" s="1"/>
  <c r="O66" i="2"/>
  <c r="W66" i="2" s="1"/>
  <c r="O53" i="2"/>
  <c r="W53" i="2" s="1"/>
  <c r="O55" i="2"/>
  <c r="W55" i="2" s="1"/>
  <c r="O68" i="2"/>
  <c r="W68" i="2" s="1"/>
  <c r="O64" i="2"/>
  <c r="W64" i="2" s="1"/>
  <c r="O62" i="2"/>
  <c r="W62" i="2" s="1"/>
  <c r="O47" i="2"/>
  <c r="W47" i="2" s="1"/>
  <c r="O61" i="2"/>
  <c r="W61" i="2" s="1"/>
  <c r="O52" i="2"/>
  <c r="W52" i="2" s="1"/>
  <c r="O56" i="2"/>
  <c r="W56" i="2" s="1"/>
  <c r="O49" i="2"/>
  <c r="W49" i="2" s="1"/>
  <c r="O50" i="2"/>
  <c r="W50" i="2" s="1"/>
  <c r="O5" i="2"/>
  <c r="W5" i="2" s="1"/>
  <c r="O15" i="2"/>
  <c r="W15" i="2" s="1"/>
  <c r="O17" i="2"/>
  <c r="W17" i="2" s="1"/>
  <c r="O8" i="2"/>
  <c r="W8" i="2" s="1"/>
  <c r="O3" i="2"/>
  <c r="W3" i="2" s="1"/>
  <c r="O13" i="2"/>
  <c r="W13" i="2" s="1"/>
  <c r="O18" i="2"/>
  <c r="W18" i="2" s="1"/>
  <c r="O20" i="2"/>
  <c r="W20" i="2" s="1"/>
  <c r="O7" i="2"/>
  <c r="W7" i="2" s="1"/>
  <c r="O11" i="2"/>
  <c r="W11" i="2" s="1"/>
  <c r="O10" i="2"/>
  <c r="W10" i="2" s="1"/>
  <c r="O9" i="2"/>
  <c r="W9" i="2" s="1"/>
  <c r="O14" i="2"/>
  <c r="W14" i="2" s="1"/>
  <c r="O12" i="2"/>
  <c r="W12" i="2" s="1"/>
  <c r="O19" i="2"/>
  <c r="W19" i="2" s="1"/>
  <c r="O24" i="2"/>
  <c r="W24" i="2" s="1"/>
  <c r="O23" i="2"/>
  <c r="W23" i="2" s="1"/>
  <c r="O4" i="2"/>
  <c r="W4" i="2" s="1"/>
  <c r="O22" i="2"/>
  <c r="W22" i="2" s="1"/>
  <c r="O6" i="2"/>
  <c r="W6" i="2" s="1"/>
  <c r="O21" i="2"/>
  <c r="W21" i="2" s="1"/>
  <c r="O16" i="2"/>
  <c r="W16" i="2" s="1"/>
  <c r="O35" i="2"/>
  <c r="W35" i="2" s="1"/>
  <c r="O27" i="2"/>
  <c r="W27" i="2" s="1"/>
  <c r="O38" i="2"/>
  <c r="W38" i="2" s="1"/>
  <c r="O46" i="2"/>
  <c r="W46" i="2" s="1"/>
  <c r="O32" i="2"/>
  <c r="W32" i="2" s="1"/>
  <c r="O30" i="2"/>
  <c r="W30" i="2" s="1"/>
  <c r="O31" i="2"/>
  <c r="W31" i="2" s="1"/>
  <c r="O41" i="2"/>
  <c r="W41" i="2" s="1"/>
  <c r="O26" i="2"/>
  <c r="W26" i="2" s="1"/>
  <c r="O25" i="2"/>
  <c r="W25" i="2" s="1"/>
  <c r="O29" i="2"/>
  <c r="W29" i="2" s="1"/>
  <c r="O40" i="2"/>
  <c r="W40" i="2" s="1"/>
  <c r="O34" i="2"/>
  <c r="W34" i="2" s="1"/>
  <c r="O28" i="2"/>
  <c r="W28" i="2" s="1"/>
  <c r="O45" i="2"/>
  <c r="W45" i="2" s="1"/>
  <c r="O33" i="2"/>
  <c r="W33" i="2" s="1"/>
  <c r="O42" i="2"/>
  <c r="W42" i="2" s="1"/>
  <c r="O43" i="2"/>
  <c r="W43" i="2" s="1"/>
  <c r="O39" i="2"/>
  <c r="W39" i="2" s="1"/>
  <c r="O37" i="2"/>
  <c r="W37" i="2" s="1"/>
  <c r="O44" i="2"/>
  <c r="W44" i="2" s="1"/>
  <c r="O36" i="2"/>
  <c r="W36" i="2" s="1"/>
  <c r="D3" i="6"/>
  <c r="D29" i="6" s="1"/>
  <c r="D3" i="13"/>
  <c r="D29" i="13" s="1"/>
  <c r="D3" i="11"/>
  <c r="D29" i="11" s="1"/>
  <c r="D3" i="12"/>
  <c r="D29" i="12" s="1"/>
  <c r="O72" i="2"/>
  <c r="W72" i="2" s="1"/>
  <c r="O75" i="2"/>
  <c r="W75" i="2" s="1"/>
  <c r="O85" i="2"/>
  <c r="W85" i="2" s="1"/>
  <c r="O78" i="2"/>
  <c r="W78" i="2" s="1"/>
  <c r="O69" i="2"/>
  <c r="W69" i="2" s="1"/>
  <c r="O73" i="2"/>
  <c r="W73" i="2" s="1"/>
  <c r="O87" i="2"/>
  <c r="W87" i="2" s="1"/>
  <c r="O76" i="2"/>
  <c r="W76" i="2" s="1"/>
  <c r="O81" i="2"/>
  <c r="W81" i="2" s="1"/>
  <c r="O74" i="2"/>
  <c r="W74" i="2" s="1"/>
  <c r="O84" i="2"/>
  <c r="W84" i="2" s="1"/>
  <c r="O88" i="2"/>
  <c r="W88" i="2" s="1"/>
  <c r="O86" i="2"/>
  <c r="W86" i="2" s="1"/>
  <c r="O79" i="2"/>
  <c r="W79" i="2" s="1"/>
  <c r="O82" i="2"/>
  <c r="W82" i="2" s="1"/>
  <c r="O83" i="2"/>
  <c r="W83" i="2" s="1"/>
  <c r="O71" i="2"/>
  <c r="W71" i="2" s="1"/>
  <c r="O70" i="2"/>
  <c r="W70" i="2" s="1"/>
  <c r="O80" i="2"/>
  <c r="W80" i="2" s="1"/>
  <c r="O77" i="2"/>
  <c r="W77" i="2" s="1"/>
  <c r="P24" i="2"/>
  <c r="X24" i="2" s="1"/>
  <c r="P19" i="2"/>
  <c r="X19" i="2" s="1"/>
  <c r="P4" i="2"/>
  <c r="X4" i="2" s="1"/>
  <c r="P8" i="2"/>
  <c r="X8" i="2" s="1"/>
  <c r="P7" i="2"/>
  <c r="X7" i="2" s="1"/>
  <c r="P23" i="2"/>
  <c r="X23" i="2" s="1"/>
  <c r="P11" i="2"/>
  <c r="X11" i="2" s="1"/>
  <c r="P20" i="2"/>
  <c r="X20" i="2" s="1"/>
  <c r="P5" i="2"/>
  <c r="X5" i="2" s="1"/>
  <c r="P12" i="2"/>
  <c r="X12" i="2" s="1"/>
  <c r="P6" i="2"/>
  <c r="X6" i="2" s="1"/>
  <c r="P22" i="2"/>
  <c r="X22" i="2" s="1"/>
  <c r="P21" i="2"/>
  <c r="X21" i="2" s="1"/>
  <c r="P16" i="2"/>
  <c r="X16" i="2" s="1"/>
  <c r="P15" i="2"/>
  <c r="X15" i="2" s="1"/>
  <c r="P14" i="2"/>
  <c r="X14" i="2" s="1"/>
  <c r="P10" i="2"/>
  <c r="X10" i="2" s="1"/>
  <c r="P9" i="2"/>
  <c r="X9" i="2" s="1"/>
  <c r="P17" i="2"/>
  <c r="X17" i="2" s="1"/>
  <c r="P13" i="2"/>
  <c r="X13" i="2" s="1"/>
  <c r="P3" i="2"/>
  <c r="X3" i="2" s="1"/>
  <c r="P18" i="2"/>
  <c r="X18" i="2" s="1"/>
  <c r="Q49" i="2" l="1"/>
  <c r="Y49" i="2" s="1"/>
  <c r="Q57" i="2"/>
  <c r="Y57" i="2" s="1"/>
  <c r="Q56" i="2"/>
  <c r="Y56" i="2" s="1"/>
  <c r="Q48" i="2"/>
  <c r="Y48" i="2" s="1"/>
  <c r="Q64" i="2"/>
  <c r="Y64" i="2" s="1"/>
  <c r="Q66" i="2"/>
  <c r="Y66" i="2" s="1"/>
  <c r="Q47" i="2"/>
  <c r="Y47" i="2" s="1"/>
  <c r="Q54" i="2"/>
  <c r="Y54" i="2" s="1"/>
  <c r="Q55" i="2"/>
  <c r="Y55" i="2" s="1"/>
  <c r="Q68" i="2"/>
  <c r="Y68" i="2" s="1"/>
  <c r="Q58" i="2"/>
  <c r="Y58" i="2" s="1"/>
  <c r="Q59" i="2"/>
  <c r="Y59" i="2" s="1"/>
  <c r="Q53" i="2"/>
  <c r="Y53" i="2" s="1"/>
  <c r="Q60" i="2"/>
  <c r="Y60" i="2" s="1"/>
  <c r="Q51" i="2"/>
  <c r="Y51" i="2" s="1"/>
  <c r="Q67" i="2"/>
  <c r="Y67" i="2" s="1"/>
  <c r="Q52" i="2"/>
  <c r="Y52" i="2" s="1"/>
  <c r="Q50" i="2"/>
  <c r="Y50" i="2" s="1"/>
  <c r="Q61" i="2"/>
  <c r="Y61" i="2" s="1"/>
  <c r="Q63" i="2"/>
  <c r="Y63" i="2" s="1"/>
  <c r="Q65" i="2"/>
  <c r="Y65" i="2" s="1"/>
  <c r="Q62" i="2"/>
  <c r="Y62" i="2" s="1"/>
  <c r="Q44" i="2"/>
  <c r="Y44" i="2" s="1"/>
  <c r="Q32" i="2"/>
  <c r="Y32" i="2" s="1"/>
  <c r="Q36" i="2"/>
  <c r="Y36" i="2" s="1"/>
  <c r="Q34" i="2"/>
  <c r="Y34" i="2" s="1"/>
  <c r="Q40" i="2"/>
  <c r="Y40" i="2" s="1"/>
  <c r="Q38" i="2"/>
  <c r="Y38" i="2" s="1"/>
  <c r="Q29" i="2"/>
  <c r="Y29" i="2" s="1"/>
  <c r="Q37" i="2"/>
  <c r="Y37" i="2" s="1"/>
  <c r="Q43" i="2"/>
  <c r="Y43" i="2" s="1"/>
  <c r="Q31" i="2"/>
  <c r="Y31" i="2" s="1"/>
  <c r="Q45" i="2"/>
  <c r="Y45" i="2" s="1"/>
  <c r="Q42" i="2"/>
  <c r="Y42" i="2" s="1"/>
  <c r="Q28" i="2"/>
  <c r="Y28" i="2" s="1"/>
  <c r="Q25" i="2"/>
  <c r="Y25" i="2" s="1"/>
  <c r="Q39" i="2"/>
  <c r="Y39" i="2" s="1"/>
  <c r="Q26" i="2"/>
  <c r="Y26" i="2" s="1"/>
  <c r="Q33" i="2"/>
  <c r="Y33" i="2" s="1"/>
  <c r="Q46" i="2"/>
  <c r="Y46" i="2" s="1"/>
  <c r="Q41" i="2"/>
  <c r="Y41" i="2" s="1"/>
  <c r="Q30" i="2"/>
  <c r="Y30" i="2" s="1"/>
  <c r="Q27" i="2"/>
  <c r="Y27" i="2" s="1"/>
  <c r="Q35" i="2"/>
  <c r="Y35" i="2" s="1"/>
  <c r="Q19" i="2"/>
  <c r="Y19" i="2" s="1"/>
  <c r="Q8" i="2"/>
  <c r="Y8" i="2" s="1"/>
  <c r="Q13" i="2"/>
  <c r="Y13" i="2" s="1"/>
  <c r="Q3" i="2"/>
  <c r="Y3" i="2" s="1"/>
  <c r="Q17" i="2"/>
  <c r="Y17" i="2" s="1"/>
  <c r="Q4" i="2"/>
  <c r="Y4" i="2" s="1"/>
  <c r="Q10" i="2"/>
  <c r="Y10" i="2" s="1"/>
  <c r="Q5" i="2"/>
  <c r="Y5" i="2" s="1"/>
  <c r="Q14" i="2"/>
  <c r="Y14" i="2" s="1"/>
  <c r="Q24" i="2"/>
  <c r="Y24" i="2" s="1"/>
  <c r="Q21" i="2"/>
  <c r="Y21" i="2" s="1"/>
  <c r="Q18" i="2"/>
  <c r="Y18" i="2" s="1"/>
  <c r="Q7" i="2"/>
  <c r="Y7" i="2" s="1"/>
  <c r="Q15" i="2"/>
  <c r="Y15" i="2" s="1"/>
  <c r="Q12" i="2"/>
  <c r="Y12" i="2" s="1"/>
  <c r="Q23" i="2"/>
  <c r="Y23" i="2" s="1"/>
  <c r="Q22" i="2"/>
  <c r="Y22" i="2" s="1"/>
  <c r="Q9" i="2"/>
  <c r="Y9" i="2" s="1"/>
  <c r="Q11" i="2"/>
  <c r="Y11" i="2" s="1"/>
  <c r="Q20" i="2"/>
  <c r="Y20" i="2" s="1"/>
  <c r="Q16" i="2"/>
  <c r="Y16" i="2" s="1"/>
  <c r="Q6" i="2"/>
  <c r="Y6" i="2" s="1"/>
  <c r="Q79" i="2"/>
  <c r="Y79" i="2" s="1"/>
  <c r="Q87" i="2"/>
  <c r="Y87" i="2" s="1"/>
  <c r="Q88" i="2"/>
  <c r="Y88" i="2" s="1"/>
  <c r="Q74" i="2"/>
  <c r="Y74" i="2" s="1"/>
  <c r="Q75" i="2"/>
  <c r="Y75" i="2" s="1"/>
  <c r="Q76" i="2"/>
  <c r="Y76" i="2" s="1"/>
  <c r="Q86" i="2"/>
  <c r="Y86" i="2" s="1"/>
  <c r="Q78" i="2"/>
  <c r="Y78" i="2" s="1"/>
  <c r="Q72" i="2"/>
  <c r="Y72" i="2" s="1"/>
  <c r="Q81" i="2"/>
  <c r="Y81" i="2" s="1"/>
  <c r="Q85" i="2"/>
  <c r="Y85" i="2" s="1"/>
  <c r="Q80" i="2"/>
  <c r="Y80" i="2" s="1"/>
  <c r="Q70" i="2"/>
  <c r="Y70" i="2" s="1"/>
  <c r="Q83" i="2"/>
  <c r="Y83" i="2" s="1"/>
  <c r="Q84" i="2"/>
  <c r="Y84" i="2" s="1"/>
  <c r="Q77" i="2"/>
  <c r="Y77" i="2" s="1"/>
  <c r="Q69" i="2"/>
  <c r="Y69" i="2" s="1"/>
  <c r="Q73" i="2"/>
  <c r="Y73" i="2" s="1"/>
  <c r="Q82" i="2"/>
  <c r="Y82" i="2" s="1"/>
  <c r="Q71" i="2"/>
  <c r="Y71" i="2" s="1"/>
</calcChain>
</file>

<file path=xl/sharedStrings.xml><?xml version="1.0" encoding="utf-8"?>
<sst xmlns="http://schemas.openxmlformats.org/spreadsheetml/2006/main" count="1257" uniqueCount="154">
  <si>
    <t>MM</t>
  </si>
  <si>
    <t>CG</t>
  </si>
  <si>
    <t>SG</t>
  </si>
  <si>
    <t>MF</t>
  </si>
  <si>
    <t>Cow</t>
  </si>
  <si>
    <t>Block</t>
  </si>
  <si>
    <t>Time</t>
  </si>
  <si>
    <t>Corn_method</t>
  </si>
  <si>
    <t>FA_Sup</t>
  </si>
  <si>
    <t>N_intake</t>
  </si>
  <si>
    <t>fecal_N</t>
  </si>
  <si>
    <t>Urine_N</t>
  </si>
  <si>
    <t>Milk_N</t>
  </si>
  <si>
    <t>FecalN/Nintake</t>
  </si>
  <si>
    <t>UrinaryN/Nintake</t>
  </si>
  <si>
    <t>Milk N/Nintake</t>
  </si>
  <si>
    <t>Milk</t>
  </si>
  <si>
    <t>.</t>
  </si>
  <si>
    <t>Total</t>
  </si>
  <si>
    <t>A/P</t>
  </si>
  <si>
    <t>1,08</t>
  </si>
  <si>
    <t>Acetate</t>
  </si>
  <si>
    <t>Period</t>
  </si>
  <si>
    <t>Propionate</t>
  </si>
  <si>
    <t>Isobutyrate</t>
  </si>
  <si>
    <t>Butyrate</t>
  </si>
  <si>
    <t>Isovalerate</t>
  </si>
  <si>
    <t>Valerate</t>
  </si>
  <si>
    <t>Total VFA</t>
  </si>
  <si>
    <t>kg/ha (DM basis)</t>
  </si>
  <si>
    <t>Corn yield</t>
  </si>
  <si>
    <t>Soybean yield</t>
  </si>
  <si>
    <t>Corn/Soy Blend</t>
  </si>
  <si>
    <t>% Corn (ha)</t>
  </si>
  <si>
    <t>% Soy (ha)</t>
  </si>
  <si>
    <t>% corn (yield)</t>
  </si>
  <si>
    <t>Total kg/ha (DM basis)</t>
  </si>
  <si>
    <t>Discount soybean hulls (-7.3%)</t>
  </si>
  <si>
    <t>Replacement value</t>
  </si>
  <si>
    <t>Human-edible ME (Mcal/kg)</t>
  </si>
  <si>
    <t>Human-edible CP (g/kg)</t>
  </si>
  <si>
    <t>ME:Prot ratio (Mcal/g)</t>
  </si>
  <si>
    <t>Milk @ 3.5% fat, 3.2% protein</t>
  </si>
  <si>
    <t>Corn</t>
  </si>
  <si>
    <t>Soybean (dehulled)</t>
  </si>
  <si>
    <t>Corn/soy mix</t>
  </si>
  <si>
    <t>in land-use scenario</t>
  </si>
  <si>
    <t>Calculation for Human Edible (HE) value of Pasture, if land were used for Corn/Soybean production</t>
  </si>
  <si>
    <t xml:space="preserve">Pasture yield </t>
  </si>
  <si>
    <t>"Human value" of pasture (as-fed)</t>
  </si>
  <si>
    <t>Nutrient Profiles</t>
  </si>
  <si>
    <t>Human-edible value of feed</t>
  </si>
  <si>
    <t>g HE SID aa/kg as-fed</t>
  </si>
  <si>
    <t>Ingredient</t>
  </si>
  <si>
    <t>DM%</t>
  </si>
  <si>
    <t>starch (%DM)</t>
  </si>
  <si>
    <t>sugar (%DM)</t>
  </si>
  <si>
    <t>CP (%DM)</t>
  </si>
  <si>
    <t>EE (%DM)</t>
  </si>
  <si>
    <t>Mcal ME/kg as-fed</t>
  </si>
  <si>
    <t>kg CP/kg as-fed</t>
  </si>
  <si>
    <t>Arg</t>
  </si>
  <si>
    <t>His</t>
  </si>
  <si>
    <t>Ile</t>
  </si>
  <si>
    <t>Leu</t>
  </si>
  <si>
    <t>Lys</t>
  </si>
  <si>
    <t>Met</t>
  </si>
  <si>
    <t>Phe</t>
  </si>
  <si>
    <t>Thr</t>
  </si>
  <si>
    <t>Trp</t>
  </si>
  <si>
    <t>Val</t>
  </si>
  <si>
    <t>Cys</t>
  </si>
  <si>
    <t>Tyr</t>
  </si>
  <si>
    <t>Ground corn</t>
  </si>
  <si>
    <t>Energy values for humans</t>
  </si>
  <si>
    <t>Conversions</t>
  </si>
  <si>
    <t>Nutrient</t>
  </si>
  <si>
    <t>kcal ME/g</t>
  </si>
  <si>
    <t>MJ/Mcal</t>
  </si>
  <si>
    <t>Elephant Grass</t>
  </si>
  <si>
    <t>Steam-flaked corn</t>
  </si>
  <si>
    <t>Soybean meal</t>
  </si>
  <si>
    <t>Fat Supplement</t>
  </si>
  <si>
    <t>% of diet as fed</t>
  </si>
  <si>
    <t>kg/cow/day</t>
  </si>
  <si>
    <t>Total human-edible (HE) nutrients per daily intake</t>
  </si>
  <si>
    <t>Human-edible (HE) SID AA, g</t>
  </si>
  <si>
    <t>ME (Mcal)</t>
  </si>
  <si>
    <t>CP (kg)</t>
  </si>
  <si>
    <t>Vitamins, minerals etc.</t>
  </si>
  <si>
    <t>g/kg as-fed intake</t>
  </si>
  <si>
    <t>Scenario</t>
  </si>
  <si>
    <t>MJ HE ME/kg feed</t>
  </si>
  <si>
    <t>kg HE CP/kg feed</t>
  </si>
  <si>
    <t>% of diet, DM</t>
  </si>
  <si>
    <t>kg DM/cow/day</t>
  </si>
  <si>
    <t>Actual intake as fed (kg/d)</t>
  </si>
  <si>
    <t>Pasture</t>
  </si>
  <si>
    <t>Land Use</t>
  </si>
  <si>
    <t>Actual intake DM (kg/d)</t>
  </si>
  <si>
    <t>week</t>
  </si>
  <si>
    <t>Energy (MJ/d)</t>
  </si>
  <si>
    <t>CP (kg/d)</t>
  </si>
  <si>
    <t>Milk yield, kg</t>
  </si>
  <si>
    <t>Milk protein, %</t>
  </si>
  <si>
    <t>Milk fat, %</t>
  </si>
  <si>
    <t>Milk Lactose, %</t>
  </si>
  <si>
    <t>DMI, kg</t>
  </si>
  <si>
    <t>Protein yield, kg</t>
  </si>
  <si>
    <t>Fat yield, kg</t>
  </si>
  <si>
    <t>Lactose yield, kg</t>
  </si>
  <si>
    <t>Human-edible inputs-Pasture</t>
  </si>
  <si>
    <t>Human-edible inputs-Land</t>
  </si>
  <si>
    <t>SF</t>
  </si>
  <si>
    <t>GC</t>
  </si>
  <si>
    <t>FA</t>
  </si>
  <si>
    <t>NO</t>
  </si>
  <si>
    <t>DMI, kg DM</t>
  </si>
  <si>
    <t>DMI, kg as fed</t>
  </si>
  <si>
    <t>DM diet, %</t>
  </si>
  <si>
    <t>Milk energy (Mcal/kg)</t>
  </si>
  <si>
    <t>Milk energy (MJ/kg)</t>
  </si>
  <si>
    <t>Energy output (MJ/d)</t>
  </si>
  <si>
    <t>Protein output (kg/d)</t>
  </si>
  <si>
    <t>Milk ME/input ME</t>
  </si>
  <si>
    <t>Milk CP/input CP</t>
  </si>
  <si>
    <t>EO</t>
  </si>
  <si>
    <t>CPO</t>
  </si>
  <si>
    <t>Milk of HE SID aa, g/d</t>
  </si>
  <si>
    <t>Milk output/ input</t>
  </si>
  <si>
    <t>Intake  of HE SID aa, g/d</t>
  </si>
  <si>
    <t>EAA</t>
  </si>
  <si>
    <t>NEAA</t>
  </si>
  <si>
    <t>BCAA</t>
  </si>
  <si>
    <t>Ala</t>
  </si>
  <si>
    <t>Asp</t>
  </si>
  <si>
    <t>Glu</t>
  </si>
  <si>
    <t>Gly</t>
  </si>
  <si>
    <t>Pro</t>
  </si>
  <si>
    <t>Ser</t>
  </si>
  <si>
    <t>Protein, %</t>
  </si>
  <si>
    <t>Fat, %</t>
  </si>
  <si>
    <t>Lactose, %</t>
  </si>
  <si>
    <t>mmol/ mol</t>
  </si>
  <si>
    <t>CH4, g/ kg DMI</t>
  </si>
  <si>
    <t>CH4, g/d</t>
  </si>
  <si>
    <t>CH4, g/ kg milk</t>
  </si>
  <si>
    <t>CH4, g/ MJ milk energy</t>
  </si>
  <si>
    <t>CH4, g/ kg milk protein</t>
  </si>
  <si>
    <t>Corn/soy mix per unit of pasture</t>
  </si>
  <si>
    <t>Carbs</t>
  </si>
  <si>
    <t>Protein</t>
  </si>
  <si>
    <t>Fat</t>
  </si>
  <si>
    <t>N-NH3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</si>
</sst>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00"/>
    <numFmt numFmtId="165" formatCode="0.0"/>
    <numFmt numFmtId="166" formatCode="0.0000"/>
    <numFmt numFmtId="167" formatCode="0.00000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/>
    <xf numFmtId="0" fontId="0" fillId="0" borderId="2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Fill="1" applyBorder="1"/>
    <xf numFmtId="2" fontId="5" fillId="0" borderId="0" xfId="0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1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9" fontId="5" fillId="0" borderId="0" xfId="0" applyNumberFormat="1" applyFont="1" applyFill="1" applyBorder="1" applyAlignment="1">
      <alignment horizontal="center" vertical="center" shrinkToFit="1"/>
    </xf>
    <xf numFmtId="9" fontId="5" fillId="0" borderId="0" xfId="3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center" vertical="center" shrinkToFit="1"/>
    </xf>
    <xf numFmtId="165" fontId="5" fillId="0" borderId="0" xfId="0" applyNumberFormat="1" applyFont="1" applyFill="1" applyBorder="1" applyAlignment="1">
      <alignment horizontal="center" vertical="center" shrinkToFit="1"/>
    </xf>
    <xf numFmtId="2" fontId="6" fillId="0" borderId="0" xfId="0" applyNumberFormat="1" applyFont="1" applyFill="1" applyBorder="1" applyAlignment="1">
      <alignment horizontal="center" vertical="center" shrinkToFit="1"/>
    </xf>
    <xf numFmtId="2" fontId="5" fillId="0" borderId="0" xfId="0" applyNumberFormat="1" applyFont="1" applyFill="1" applyBorder="1" applyAlignment="1">
      <alignment horizontal="center" vertical="center" shrinkToFit="1"/>
    </xf>
    <xf numFmtId="167" fontId="5" fillId="0" borderId="0" xfId="0" applyNumberFormat="1" applyFont="1" applyFill="1" applyBorder="1" applyAlignment="1">
      <alignment horizontal="center" vertical="center" shrinkToFit="1"/>
    </xf>
    <xf numFmtId="164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Font="1" applyFill="1"/>
    <xf numFmtId="165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166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165" fontId="2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87"/>
  <sheetViews>
    <sheetView workbookViewId="0">
      <selection activeCell="O41" sqref="O41"/>
    </sheetView>
  </sheetViews>
  <sheetFormatPr defaultColWidth="8.875" defaultRowHeight="15.75" x14ac:dyDescent="0.25"/>
  <cols>
    <col min="1" max="1" width="5.625" style="14" bestFit="1" customWidth="1"/>
    <col min="2" max="2" width="5.125" style="14" bestFit="1" customWidth="1"/>
    <col min="3" max="3" width="4.875" style="14" bestFit="1" customWidth="1"/>
    <col min="4" max="4" width="11.625" style="14" bestFit="1" customWidth="1"/>
    <col min="5" max="5" width="6.625" style="14" bestFit="1" customWidth="1"/>
    <col min="6" max="6" width="8.125" style="14" bestFit="1" customWidth="1"/>
    <col min="7" max="7" width="7.125" style="14" bestFit="1" customWidth="1"/>
    <col min="8" max="8" width="7.5" style="14" bestFit="1" customWidth="1"/>
    <col min="9" max="9" width="6.625" style="14" bestFit="1" customWidth="1"/>
    <col min="10" max="10" width="13.125" style="14" bestFit="1" customWidth="1"/>
    <col min="11" max="11" width="14.625" style="14" bestFit="1" customWidth="1"/>
    <col min="12" max="12" width="13" style="14" bestFit="1" customWidth="1"/>
    <col min="13" max="16" width="8.875" style="14"/>
  </cols>
  <sheetData>
    <row r="1" spans="1:17" x14ac:dyDescent="0.25">
      <c r="A1" s="18" t="s">
        <v>4</v>
      </c>
      <c r="B1" s="18" t="s">
        <v>5</v>
      </c>
      <c r="C1" s="22" t="s">
        <v>100</v>
      </c>
      <c r="D1" s="18" t="s">
        <v>7</v>
      </c>
      <c r="E1" s="18" t="s">
        <v>8</v>
      </c>
      <c r="F1" s="14" t="s">
        <v>9</v>
      </c>
      <c r="G1" s="14" t="s">
        <v>10</v>
      </c>
      <c r="H1" s="14" t="s">
        <v>11</v>
      </c>
      <c r="I1" s="14" t="s">
        <v>12</v>
      </c>
      <c r="J1" s="23" t="s">
        <v>13</v>
      </c>
      <c r="K1" s="23" t="s">
        <v>14</v>
      </c>
      <c r="L1" s="23" t="s">
        <v>15</v>
      </c>
    </row>
    <row r="2" spans="1:17" x14ac:dyDescent="0.25">
      <c r="A2" s="24">
        <v>1629</v>
      </c>
      <c r="B2" s="24">
        <v>6</v>
      </c>
      <c r="C2" s="25">
        <v>6</v>
      </c>
      <c r="D2" s="24" t="s">
        <v>114</v>
      </c>
      <c r="E2" s="24" t="s">
        <v>116</v>
      </c>
      <c r="F2" s="22">
        <v>430.56000000000006</v>
      </c>
      <c r="G2" s="22">
        <v>189.15100154083211</v>
      </c>
      <c r="H2" s="22">
        <v>96.885115770324035</v>
      </c>
      <c r="I2" s="22">
        <v>111.37179487179486</v>
      </c>
      <c r="J2" s="17">
        <f>G2/F2</f>
        <v>0.43931392033823879</v>
      </c>
      <c r="K2" s="17">
        <f>H2/F2</f>
        <v>0.22502117189317172</v>
      </c>
      <c r="L2" s="17">
        <f>I2/F2</f>
        <v>0.25866730507198726</v>
      </c>
    </row>
    <row r="3" spans="1:17" x14ac:dyDescent="0.25">
      <c r="A3" s="24">
        <v>1654</v>
      </c>
      <c r="B3" s="24">
        <v>7</v>
      </c>
      <c r="C3" s="25">
        <v>6</v>
      </c>
      <c r="D3" s="24" t="s">
        <v>114</v>
      </c>
      <c r="E3" s="24" t="s">
        <v>116</v>
      </c>
      <c r="F3" s="22">
        <v>394.08</v>
      </c>
      <c r="G3" s="22">
        <v>199.14605067064088</v>
      </c>
      <c r="H3" s="22">
        <v>44.221525335367524</v>
      </c>
      <c r="I3" s="22">
        <v>123.93126956521738</v>
      </c>
      <c r="J3" s="17">
        <f>G3/F3</f>
        <v>0.50534422114961652</v>
      </c>
      <c r="K3" s="17">
        <f>H3/F3</f>
        <v>0.11221458925945881</v>
      </c>
      <c r="L3" s="17">
        <f>I3/F3</f>
        <v>0.31448251513707215</v>
      </c>
    </row>
    <row r="4" spans="1:17" x14ac:dyDescent="0.25">
      <c r="A4" s="24">
        <v>1949</v>
      </c>
      <c r="B4" s="24">
        <v>1</v>
      </c>
      <c r="C4" s="25">
        <v>6</v>
      </c>
      <c r="D4" s="24" t="s">
        <v>114</v>
      </c>
      <c r="E4" s="24" t="s">
        <v>116</v>
      </c>
      <c r="F4" s="22">
        <v>368.15999999999991</v>
      </c>
      <c r="G4" s="22">
        <v>103.20241827138382</v>
      </c>
      <c r="H4" s="22">
        <v>49.768874966177016</v>
      </c>
      <c r="I4" s="22">
        <v>107.0806191304348</v>
      </c>
      <c r="J4" s="17">
        <f>G4/F4</f>
        <v>0.28031947596529727</v>
      </c>
      <c r="K4" s="17">
        <f>H4/F4</f>
        <v>0.13518273295897715</v>
      </c>
      <c r="L4" s="17">
        <f>I4/F4</f>
        <v>0.29085348525215893</v>
      </c>
    </row>
    <row r="5" spans="1:17" x14ac:dyDescent="0.25">
      <c r="A5" s="24">
        <v>4060</v>
      </c>
      <c r="B5" s="24">
        <v>3</v>
      </c>
      <c r="C5" s="25">
        <v>6</v>
      </c>
      <c r="D5" s="24" t="s">
        <v>114</v>
      </c>
      <c r="E5" s="24" t="s">
        <v>116</v>
      </c>
      <c r="F5" s="22">
        <v>408</v>
      </c>
      <c r="G5" s="22" t="s">
        <v>17</v>
      </c>
      <c r="H5" s="22" t="s">
        <v>17</v>
      </c>
      <c r="I5" s="22" t="s">
        <v>17</v>
      </c>
      <c r="J5" s="25" t="s">
        <v>17</v>
      </c>
      <c r="K5" s="25" t="s">
        <v>17</v>
      </c>
      <c r="L5" s="25" t="s">
        <v>17</v>
      </c>
    </row>
    <row r="6" spans="1:17" x14ac:dyDescent="0.25">
      <c r="A6" s="24">
        <v>9101</v>
      </c>
      <c r="B6" s="24">
        <v>2</v>
      </c>
      <c r="C6" s="25">
        <v>6</v>
      </c>
      <c r="D6" s="24" t="s">
        <v>114</v>
      </c>
      <c r="E6" s="24" t="s">
        <v>116</v>
      </c>
      <c r="F6" s="22">
        <v>369.6</v>
      </c>
      <c r="G6" s="22">
        <v>181.48940864960289</v>
      </c>
      <c r="H6" s="22">
        <v>76.428574616001399</v>
      </c>
      <c r="I6" s="22">
        <v>101.48694260869567</v>
      </c>
      <c r="J6" s="17">
        <f t="shared" ref="J6:J16" si="0">G6/F6</f>
        <v>0.49104277232035409</v>
      </c>
      <c r="K6" s="17">
        <f t="shared" ref="K6:K16" si="1">H6/F6</f>
        <v>0.20678726898268776</v>
      </c>
      <c r="L6" s="17">
        <f t="shared" ref="L6:L16" si="2">I6/F6</f>
        <v>0.27458588368153591</v>
      </c>
    </row>
    <row r="7" spans="1:17" x14ac:dyDescent="0.25">
      <c r="A7" s="24">
        <v>9109</v>
      </c>
      <c r="B7" s="24">
        <v>4</v>
      </c>
      <c r="C7" s="25">
        <v>6</v>
      </c>
      <c r="D7" s="24" t="s">
        <v>114</v>
      </c>
      <c r="E7" s="24" t="s">
        <v>116</v>
      </c>
      <c r="F7" s="22">
        <v>355.92</v>
      </c>
      <c r="G7" s="22">
        <v>196.80748663101608</v>
      </c>
      <c r="H7" s="22">
        <v>93.229178033514245</v>
      </c>
      <c r="I7" s="22">
        <v>112.87183768115939</v>
      </c>
      <c r="J7" s="17">
        <f t="shared" si="0"/>
        <v>0.5529542780147676</v>
      </c>
      <c r="K7" s="17">
        <f t="shared" si="1"/>
        <v>0.26193857617867566</v>
      </c>
      <c r="L7" s="17">
        <f t="shared" si="2"/>
        <v>0.31712698831523767</v>
      </c>
    </row>
    <row r="8" spans="1:17" x14ac:dyDescent="0.25">
      <c r="A8" s="24">
        <v>9112</v>
      </c>
      <c r="B8" s="24">
        <v>5</v>
      </c>
      <c r="C8" s="25">
        <v>6</v>
      </c>
      <c r="D8" s="24" t="s">
        <v>114</v>
      </c>
      <c r="E8" s="24" t="s">
        <v>116</v>
      </c>
      <c r="F8" s="22">
        <v>515.75999999999988</v>
      </c>
      <c r="G8" s="22">
        <v>179.74920054819557</v>
      </c>
      <c r="H8" s="22">
        <v>49.159942978466809</v>
      </c>
      <c r="I8" s="22">
        <v>95.818093913043484</v>
      </c>
      <c r="J8" s="17">
        <f t="shared" si="0"/>
        <v>0.34851326304520636</v>
      </c>
      <c r="K8" s="17">
        <f t="shared" si="1"/>
        <v>9.5315540131973825E-2</v>
      </c>
      <c r="L8" s="17">
        <f t="shared" si="2"/>
        <v>0.18578038993532556</v>
      </c>
      <c r="Q8" s="4"/>
    </row>
    <row r="9" spans="1:17" x14ac:dyDescent="0.25">
      <c r="A9" s="24">
        <v>9117</v>
      </c>
      <c r="B9" s="24">
        <v>8</v>
      </c>
      <c r="C9" s="25">
        <v>6</v>
      </c>
      <c r="D9" s="24" t="s">
        <v>114</v>
      </c>
      <c r="E9" s="24" t="s">
        <v>116</v>
      </c>
      <c r="F9" s="22">
        <v>420</v>
      </c>
      <c r="G9" s="22">
        <v>175</v>
      </c>
      <c r="H9" s="22">
        <v>50</v>
      </c>
      <c r="I9" s="22">
        <v>99</v>
      </c>
      <c r="J9" s="17">
        <f t="shared" si="0"/>
        <v>0.41666666666666669</v>
      </c>
      <c r="K9" s="17">
        <f t="shared" si="1"/>
        <v>0.11904761904761904</v>
      </c>
      <c r="L9" s="17">
        <f t="shared" si="2"/>
        <v>0.23571428571428571</v>
      </c>
    </row>
    <row r="10" spans="1:17" x14ac:dyDescent="0.25">
      <c r="A10" s="24">
        <v>9124</v>
      </c>
      <c r="B10" s="24">
        <v>9</v>
      </c>
      <c r="C10" s="25">
        <v>6</v>
      </c>
      <c r="D10" s="24" t="s">
        <v>114</v>
      </c>
      <c r="E10" s="24" t="s">
        <v>116</v>
      </c>
      <c r="F10" s="22">
        <v>450.72</v>
      </c>
      <c r="G10" s="22">
        <v>150</v>
      </c>
      <c r="H10" s="22">
        <v>75</v>
      </c>
      <c r="I10" s="22">
        <v>110</v>
      </c>
      <c r="J10" s="17">
        <f t="shared" si="0"/>
        <v>0.332800851970181</v>
      </c>
      <c r="K10" s="17">
        <f t="shared" si="1"/>
        <v>0.1664004259850905</v>
      </c>
      <c r="L10" s="17">
        <f t="shared" si="2"/>
        <v>0.24405395811146607</v>
      </c>
    </row>
    <row r="11" spans="1:17" x14ac:dyDescent="0.25">
      <c r="A11" s="24">
        <v>9126</v>
      </c>
      <c r="B11" s="24">
        <v>10</v>
      </c>
      <c r="C11" s="25">
        <v>6</v>
      </c>
      <c r="D11" s="24" t="s">
        <v>114</v>
      </c>
      <c r="E11" s="24" t="s">
        <v>116</v>
      </c>
      <c r="F11" s="22">
        <v>431.99999999999994</v>
      </c>
      <c r="G11" s="22">
        <v>164.65651262569384</v>
      </c>
      <c r="H11" s="22">
        <v>35.596956696466926</v>
      </c>
      <c r="I11" s="22">
        <v>120.82844354793755</v>
      </c>
      <c r="J11" s="17">
        <f t="shared" si="0"/>
        <v>0.38114933478169877</v>
      </c>
      <c r="K11" s="17">
        <f t="shared" si="1"/>
        <v>8.2400362723303075E-2</v>
      </c>
      <c r="L11" s="17">
        <f t="shared" si="2"/>
        <v>0.27969547117578142</v>
      </c>
    </row>
    <row r="12" spans="1:17" x14ac:dyDescent="0.25">
      <c r="A12" s="24">
        <v>9130</v>
      </c>
      <c r="B12" s="24">
        <v>11</v>
      </c>
      <c r="C12" s="25">
        <v>6</v>
      </c>
      <c r="D12" s="24" t="s">
        <v>114</v>
      </c>
      <c r="E12" s="24" t="s">
        <v>116</v>
      </c>
      <c r="F12" s="22">
        <v>508.79999999999995</v>
      </c>
      <c r="G12" s="22">
        <v>166.46590909090912</v>
      </c>
      <c r="H12" s="22">
        <v>96.885115770324035</v>
      </c>
      <c r="I12" s="22">
        <v>111.37179487179486</v>
      </c>
      <c r="J12" s="17">
        <f t="shared" si="0"/>
        <v>0.32717356346483711</v>
      </c>
      <c r="K12" s="17">
        <f t="shared" si="1"/>
        <v>0.19041885961148594</v>
      </c>
      <c r="L12" s="17">
        <f t="shared" si="2"/>
        <v>0.21889110627318176</v>
      </c>
    </row>
    <row r="13" spans="1:17" x14ac:dyDescent="0.25">
      <c r="A13" s="24">
        <v>1629</v>
      </c>
      <c r="B13" s="24">
        <v>6</v>
      </c>
      <c r="C13" s="25">
        <v>14</v>
      </c>
      <c r="D13" s="24" t="s">
        <v>114</v>
      </c>
      <c r="E13" s="24" t="s">
        <v>116</v>
      </c>
      <c r="F13" s="22">
        <v>429.84</v>
      </c>
      <c r="G13" s="22">
        <v>175.94979647218452</v>
      </c>
      <c r="H13" s="22">
        <v>70.834467675295983</v>
      </c>
      <c r="I13" s="22">
        <v>123.93126956521738</v>
      </c>
      <c r="J13" s="17">
        <f t="shared" si="0"/>
        <v>0.40933788496227558</v>
      </c>
      <c r="K13" s="17">
        <f t="shared" si="1"/>
        <v>0.1647926383661269</v>
      </c>
      <c r="L13" s="17">
        <f t="shared" si="2"/>
        <v>0.2883195364908277</v>
      </c>
    </row>
    <row r="14" spans="1:17" x14ac:dyDescent="0.25">
      <c r="A14" s="24">
        <v>1654</v>
      </c>
      <c r="B14" s="24">
        <v>7</v>
      </c>
      <c r="C14" s="25">
        <v>14</v>
      </c>
      <c r="D14" s="24" t="s">
        <v>114</v>
      </c>
      <c r="E14" s="24" t="s">
        <v>116</v>
      </c>
      <c r="F14" s="22">
        <v>368.15999999999991</v>
      </c>
      <c r="G14" s="22">
        <v>167.17634949860491</v>
      </c>
      <c r="H14" s="22">
        <v>78.42890787285954</v>
      </c>
      <c r="I14" s="22">
        <v>109.74332291476641</v>
      </c>
      <c r="J14" s="17">
        <f t="shared" si="0"/>
        <v>0.45408612966809253</v>
      </c>
      <c r="K14" s="17">
        <f t="shared" si="1"/>
        <v>0.21302941078025739</v>
      </c>
      <c r="L14" s="17">
        <f t="shared" si="2"/>
        <v>0.29808594881238165</v>
      </c>
    </row>
    <row r="15" spans="1:17" x14ac:dyDescent="0.25">
      <c r="A15" s="24">
        <v>1949</v>
      </c>
      <c r="B15" s="24">
        <v>1</v>
      </c>
      <c r="C15" s="25">
        <v>14</v>
      </c>
      <c r="D15" s="24" t="s">
        <v>114</v>
      </c>
      <c r="E15" s="24" t="s">
        <v>116</v>
      </c>
      <c r="F15" s="22">
        <v>422.4</v>
      </c>
      <c r="G15" s="22">
        <v>135.19999999999999</v>
      </c>
      <c r="H15" s="22">
        <v>80</v>
      </c>
      <c r="I15" s="22">
        <v>108</v>
      </c>
      <c r="J15" s="17">
        <f t="shared" si="0"/>
        <v>0.32007575757575757</v>
      </c>
      <c r="K15" s="17">
        <f t="shared" si="1"/>
        <v>0.18939393939393939</v>
      </c>
      <c r="L15" s="17">
        <f t="shared" si="2"/>
        <v>0.25568181818181818</v>
      </c>
    </row>
    <row r="16" spans="1:17" x14ac:dyDescent="0.25">
      <c r="A16" s="24">
        <v>4060</v>
      </c>
      <c r="B16" s="24">
        <v>3</v>
      </c>
      <c r="C16" s="25">
        <v>14</v>
      </c>
      <c r="D16" s="24" t="s">
        <v>114</v>
      </c>
      <c r="E16" s="24" t="s">
        <v>116</v>
      </c>
      <c r="F16" s="22">
        <v>432.24000000000007</v>
      </c>
      <c r="G16" s="22">
        <v>143.58384643245202</v>
      </c>
      <c r="H16" s="22">
        <v>102.59290836458774</v>
      </c>
      <c r="I16" s="22">
        <v>101.48694260869567</v>
      </c>
      <c r="J16" s="17">
        <f t="shared" si="0"/>
        <v>0.33218546740804183</v>
      </c>
      <c r="K16" s="17">
        <f t="shared" si="1"/>
        <v>0.23735172210944783</v>
      </c>
      <c r="L16" s="17">
        <f t="shared" si="2"/>
        <v>0.23479303768437826</v>
      </c>
    </row>
    <row r="17" spans="1:12" x14ac:dyDescent="0.25">
      <c r="A17" s="24">
        <v>9101</v>
      </c>
      <c r="B17" s="24">
        <v>2</v>
      </c>
      <c r="C17" s="25">
        <v>14</v>
      </c>
      <c r="D17" s="24" t="s">
        <v>114</v>
      </c>
      <c r="E17" s="24" t="s">
        <v>116</v>
      </c>
      <c r="F17" s="22">
        <v>417.6</v>
      </c>
      <c r="G17" s="25" t="s">
        <v>17</v>
      </c>
      <c r="H17" s="25" t="s">
        <v>17</v>
      </c>
      <c r="I17" s="25" t="s">
        <v>17</v>
      </c>
      <c r="J17" s="25" t="s">
        <v>17</v>
      </c>
      <c r="K17" s="25" t="s">
        <v>17</v>
      </c>
      <c r="L17" s="25" t="s">
        <v>17</v>
      </c>
    </row>
    <row r="18" spans="1:12" x14ac:dyDescent="0.25">
      <c r="A18" s="24">
        <v>9109</v>
      </c>
      <c r="B18" s="24">
        <v>4</v>
      </c>
      <c r="C18" s="25">
        <v>14</v>
      </c>
      <c r="D18" s="24" t="s">
        <v>114</v>
      </c>
      <c r="E18" s="24" t="s">
        <v>116</v>
      </c>
      <c r="F18" s="22">
        <v>409.68</v>
      </c>
      <c r="G18" s="22">
        <v>148.79518072289164</v>
      </c>
      <c r="H18" s="22">
        <v>53.807787351758094</v>
      </c>
      <c r="I18" s="22">
        <v>95.818093913043484</v>
      </c>
      <c r="J18" s="17">
        <f t="shared" ref="J18:J35" si="3">G18/F18</f>
        <v>0.36319854697054199</v>
      </c>
      <c r="K18" s="17">
        <f t="shared" ref="K18:K35" si="4">H18/F18</f>
        <v>0.13134101579710528</v>
      </c>
      <c r="L18" s="17">
        <f t="shared" ref="L18:L35" si="5">I18/F18</f>
        <v>0.23388521263679818</v>
      </c>
    </row>
    <row r="19" spans="1:12" x14ac:dyDescent="0.25">
      <c r="A19" s="24">
        <v>9112</v>
      </c>
      <c r="B19" s="24">
        <v>5</v>
      </c>
      <c r="C19" s="25">
        <v>14</v>
      </c>
      <c r="D19" s="24" t="s">
        <v>114</v>
      </c>
      <c r="E19" s="24" t="s">
        <v>116</v>
      </c>
      <c r="F19" s="22">
        <v>412.79999999999995</v>
      </c>
      <c r="G19" s="22">
        <v>167.17634949860491</v>
      </c>
      <c r="H19" s="22">
        <v>78.42890787285954</v>
      </c>
      <c r="I19" s="22">
        <v>109.74332291476641</v>
      </c>
      <c r="J19" s="17">
        <f t="shared" si="3"/>
        <v>0.40498146680863595</v>
      </c>
      <c r="K19" s="17">
        <f t="shared" si="4"/>
        <v>0.18999250938192719</v>
      </c>
      <c r="L19" s="17">
        <f t="shared" si="5"/>
        <v>0.26585107295243804</v>
      </c>
    </row>
    <row r="20" spans="1:12" x14ac:dyDescent="0.25">
      <c r="A20" s="24">
        <v>9117</v>
      </c>
      <c r="B20" s="24">
        <v>8</v>
      </c>
      <c r="C20" s="25">
        <v>14</v>
      </c>
      <c r="D20" s="24" t="s">
        <v>114</v>
      </c>
      <c r="E20" s="24" t="s">
        <v>116</v>
      </c>
      <c r="F20" s="22">
        <v>421.2</v>
      </c>
      <c r="G20" s="22">
        <v>154.59954545454548</v>
      </c>
      <c r="H20" s="22">
        <v>128.90449573963798</v>
      </c>
      <c r="I20" s="22">
        <v>122.0078933333334</v>
      </c>
      <c r="J20" s="17">
        <f t="shared" si="3"/>
        <v>0.36704545454545462</v>
      </c>
      <c r="K20" s="17">
        <f t="shared" si="4"/>
        <v>0.30604106300958683</v>
      </c>
      <c r="L20" s="17">
        <f t="shared" si="5"/>
        <v>0.28966736308958546</v>
      </c>
    </row>
    <row r="21" spans="1:12" x14ac:dyDescent="0.25">
      <c r="A21" s="24">
        <v>9124</v>
      </c>
      <c r="B21" s="24">
        <v>9</v>
      </c>
      <c r="C21" s="25">
        <v>14</v>
      </c>
      <c r="D21" s="24" t="s">
        <v>114</v>
      </c>
      <c r="E21" s="24" t="s">
        <v>116</v>
      </c>
      <c r="F21" s="22">
        <v>421.44</v>
      </c>
      <c r="G21" s="22">
        <v>146.79518072289201</v>
      </c>
      <c r="H21" s="22">
        <v>58.807787351758101</v>
      </c>
      <c r="I21" s="22">
        <v>95.818093913043498</v>
      </c>
      <c r="J21" s="17">
        <f t="shared" si="3"/>
        <v>0.34831810156343018</v>
      </c>
      <c r="K21" s="17">
        <f t="shared" si="4"/>
        <v>0.13954011805181782</v>
      </c>
      <c r="L21" s="17">
        <f t="shared" si="5"/>
        <v>0.22735880294476912</v>
      </c>
    </row>
    <row r="22" spans="1:12" x14ac:dyDescent="0.25">
      <c r="A22" s="24">
        <v>9126</v>
      </c>
      <c r="B22" s="24">
        <v>10</v>
      </c>
      <c r="C22" s="25">
        <v>14</v>
      </c>
      <c r="D22" s="24" t="s">
        <v>114</v>
      </c>
      <c r="E22" s="24" t="s">
        <v>115</v>
      </c>
      <c r="F22" s="22">
        <v>432.48</v>
      </c>
      <c r="G22" s="22">
        <v>165.14956011730209</v>
      </c>
      <c r="H22" s="22">
        <v>40.820028585652338</v>
      </c>
      <c r="I22" s="22">
        <v>145.0984069565217</v>
      </c>
      <c r="J22" s="17">
        <f t="shared" si="3"/>
        <v>0.38186635247248907</v>
      </c>
      <c r="K22" s="17">
        <f t="shared" si="4"/>
        <v>9.4385933651619347E-2</v>
      </c>
      <c r="L22" s="17">
        <f t="shared" si="5"/>
        <v>0.33550316073927511</v>
      </c>
    </row>
    <row r="23" spans="1:12" x14ac:dyDescent="0.25">
      <c r="A23" s="24">
        <v>9130</v>
      </c>
      <c r="B23" s="24">
        <v>11</v>
      </c>
      <c r="C23" s="25">
        <v>14</v>
      </c>
      <c r="D23" s="24" t="s">
        <v>114</v>
      </c>
      <c r="E23" s="24" t="s">
        <v>115</v>
      </c>
      <c r="F23" s="22">
        <v>490.32</v>
      </c>
      <c r="G23" s="22">
        <v>132.33364097831105</v>
      </c>
      <c r="H23" s="22">
        <v>52.211042335065279</v>
      </c>
      <c r="I23" s="22">
        <v>149.45184273504276</v>
      </c>
      <c r="J23" s="17">
        <f t="shared" si="3"/>
        <v>0.26989239879733856</v>
      </c>
      <c r="K23" s="17">
        <f t="shared" si="4"/>
        <v>0.10648360730760581</v>
      </c>
      <c r="L23" s="17">
        <f t="shared" si="5"/>
        <v>0.30480470455017694</v>
      </c>
    </row>
    <row r="24" spans="1:12" x14ac:dyDescent="0.25">
      <c r="A24" s="24">
        <v>1889</v>
      </c>
      <c r="B24" s="24">
        <v>7</v>
      </c>
      <c r="C24" s="25">
        <v>6</v>
      </c>
      <c r="D24" s="24" t="s">
        <v>114</v>
      </c>
      <c r="E24" s="24" t="s">
        <v>115</v>
      </c>
      <c r="F24" s="22">
        <v>396.96</v>
      </c>
      <c r="G24" s="22">
        <v>137.81477272727278</v>
      </c>
      <c r="H24" s="22">
        <v>79.817588373929055</v>
      </c>
      <c r="I24" s="22">
        <v>136.83331710144924</v>
      </c>
      <c r="J24" s="17">
        <f t="shared" si="3"/>
        <v>0.34717546535487903</v>
      </c>
      <c r="K24" s="17">
        <f t="shared" si="4"/>
        <v>0.20107211903952302</v>
      </c>
      <c r="L24" s="17">
        <f t="shared" si="5"/>
        <v>0.34470303582589995</v>
      </c>
    </row>
    <row r="25" spans="1:12" x14ac:dyDescent="0.25">
      <c r="A25" s="24">
        <v>2024</v>
      </c>
      <c r="B25" s="24">
        <v>3</v>
      </c>
      <c r="C25" s="25">
        <v>6</v>
      </c>
      <c r="D25" s="24" t="s">
        <v>114</v>
      </c>
      <c r="E25" s="24" t="s">
        <v>115</v>
      </c>
      <c r="F25" s="22">
        <v>361.92</v>
      </c>
      <c r="G25" s="22">
        <v>224.83707201889021</v>
      </c>
      <c r="H25" s="22">
        <v>75.226925165165156</v>
      </c>
      <c r="I25" s="22">
        <v>104.08848695652176</v>
      </c>
      <c r="J25" s="17">
        <f t="shared" si="3"/>
        <v>0.62123417335016085</v>
      </c>
      <c r="K25" s="17">
        <f t="shared" si="4"/>
        <v>0.20785512037236173</v>
      </c>
      <c r="L25" s="17">
        <f t="shared" si="5"/>
        <v>0.28760081497712686</v>
      </c>
    </row>
    <row r="26" spans="1:12" x14ac:dyDescent="0.25">
      <c r="A26" s="24">
        <v>2044</v>
      </c>
      <c r="B26" s="24">
        <v>1</v>
      </c>
      <c r="C26" s="25">
        <v>6</v>
      </c>
      <c r="D26" s="24" t="s">
        <v>114</v>
      </c>
      <c r="E26" s="24" t="s">
        <v>115</v>
      </c>
      <c r="F26" s="22">
        <v>410.88</v>
      </c>
      <c r="G26" s="22">
        <v>234.89787485242033</v>
      </c>
      <c r="H26" s="22">
        <v>32.890866805932482</v>
      </c>
      <c r="I26" s="22">
        <v>111.55311304347822</v>
      </c>
      <c r="J26" s="17">
        <f t="shared" si="3"/>
        <v>0.57169459416963675</v>
      </c>
      <c r="K26" s="17">
        <f t="shared" si="4"/>
        <v>8.0049812125030387E-2</v>
      </c>
      <c r="L26" s="17">
        <f t="shared" si="5"/>
        <v>0.27149803602871453</v>
      </c>
    </row>
    <row r="27" spans="1:12" x14ac:dyDescent="0.25">
      <c r="A27" s="24">
        <v>4042</v>
      </c>
      <c r="B27" s="24">
        <v>6</v>
      </c>
      <c r="C27" s="25">
        <v>6</v>
      </c>
      <c r="D27" s="24" t="s">
        <v>114</v>
      </c>
      <c r="E27" s="24" t="s">
        <v>115</v>
      </c>
      <c r="F27" s="22">
        <v>344.64</v>
      </c>
      <c r="G27" s="22">
        <v>150.98746081504706</v>
      </c>
      <c r="H27" s="22">
        <v>57.807107154052439</v>
      </c>
      <c r="I27" s="22">
        <v>105.52694724637684</v>
      </c>
      <c r="J27" s="17">
        <f t="shared" si="3"/>
        <v>0.43810196383196109</v>
      </c>
      <c r="K27" s="17">
        <f t="shared" si="4"/>
        <v>0.1677318568768931</v>
      </c>
      <c r="L27" s="17">
        <f t="shared" si="5"/>
        <v>0.30619471694050848</v>
      </c>
    </row>
    <row r="28" spans="1:12" x14ac:dyDescent="0.25">
      <c r="A28" s="24">
        <v>9104</v>
      </c>
      <c r="B28" s="24">
        <v>2</v>
      </c>
      <c r="C28" s="25">
        <v>6</v>
      </c>
      <c r="D28" s="24" t="s">
        <v>114</v>
      </c>
      <c r="E28" s="24" t="s">
        <v>115</v>
      </c>
      <c r="F28" s="22">
        <v>343.2</v>
      </c>
      <c r="G28" s="22">
        <v>152.81565656565664</v>
      </c>
      <c r="H28" s="22">
        <v>72.071999999999989</v>
      </c>
      <c r="I28" s="22">
        <v>119.69461565217388</v>
      </c>
      <c r="J28" s="17">
        <f t="shared" si="3"/>
        <v>0.44526706458524662</v>
      </c>
      <c r="K28" s="17">
        <f t="shared" si="4"/>
        <v>0.20999999999999996</v>
      </c>
      <c r="L28" s="17">
        <f t="shared" si="5"/>
        <v>0.34876053511705679</v>
      </c>
    </row>
    <row r="29" spans="1:12" x14ac:dyDescent="0.25">
      <c r="A29" s="24">
        <v>9105</v>
      </c>
      <c r="B29" s="24">
        <v>4</v>
      </c>
      <c r="C29" s="25">
        <v>6</v>
      </c>
      <c r="D29" s="24" t="s">
        <v>114</v>
      </c>
      <c r="E29" s="24" t="s">
        <v>115</v>
      </c>
      <c r="F29" s="22">
        <v>388.79999999999995</v>
      </c>
      <c r="G29" s="22">
        <v>173.81999446658514</v>
      </c>
      <c r="H29" s="22">
        <v>69.937169701559924</v>
      </c>
      <c r="I29" s="22">
        <v>123.13264543685928</v>
      </c>
      <c r="J29" s="17">
        <f t="shared" si="3"/>
        <v>0.44706788700253386</v>
      </c>
      <c r="K29" s="17">
        <f t="shared" si="4"/>
        <v>0.17987955170154304</v>
      </c>
      <c r="L29" s="17">
        <f t="shared" si="5"/>
        <v>0.31669919093842408</v>
      </c>
    </row>
    <row r="30" spans="1:12" x14ac:dyDescent="0.25">
      <c r="A30" s="24">
        <v>9111</v>
      </c>
      <c r="B30" s="24">
        <v>5</v>
      </c>
      <c r="C30" s="25">
        <v>6</v>
      </c>
      <c r="D30" s="24" t="s">
        <v>114</v>
      </c>
      <c r="E30" s="24" t="s">
        <v>115</v>
      </c>
      <c r="F30" s="22">
        <v>396.72000000000008</v>
      </c>
      <c r="G30" s="22">
        <v>158.06818181818187</v>
      </c>
      <c r="H30" s="22">
        <v>148.83984657284793</v>
      </c>
      <c r="I30" s="22">
        <v>115.8938666666667</v>
      </c>
      <c r="J30" s="17">
        <f t="shared" si="3"/>
        <v>0.39843764321985742</v>
      </c>
      <c r="K30" s="17">
        <f t="shared" si="4"/>
        <v>0.37517606012514593</v>
      </c>
      <c r="L30" s="17">
        <f t="shared" si="5"/>
        <v>0.29213013376352759</v>
      </c>
    </row>
    <row r="31" spans="1:12" x14ac:dyDescent="0.25">
      <c r="A31" s="24">
        <v>9119</v>
      </c>
      <c r="B31" s="24">
        <v>10</v>
      </c>
      <c r="C31" s="25">
        <v>6</v>
      </c>
      <c r="D31" s="24" t="s">
        <v>114</v>
      </c>
      <c r="E31" s="24" t="s">
        <v>115</v>
      </c>
      <c r="F31" s="22">
        <v>445.2</v>
      </c>
      <c r="G31" s="22">
        <v>159.85774846914745</v>
      </c>
      <c r="H31" s="22">
        <v>46.151479806708252</v>
      </c>
      <c r="I31" s="22">
        <v>110.53113333333334</v>
      </c>
      <c r="J31" s="17">
        <f t="shared" si="3"/>
        <v>0.35906951587858815</v>
      </c>
      <c r="K31" s="17">
        <f t="shared" si="4"/>
        <v>0.10366459974552618</v>
      </c>
      <c r="L31" s="17">
        <f t="shared" si="5"/>
        <v>0.24827298592392935</v>
      </c>
    </row>
    <row r="32" spans="1:12" x14ac:dyDescent="0.25">
      <c r="A32" s="24">
        <v>9120</v>
      </c>
      <c r="B32" s="24">
        <v>9</v>
      </c>
      <c r="C32" s="25">
        <v>6</v>
      </c>
      <c r="D32" s="24" t="s">
        <v>114</v>
      </c>
      <c r="E32" s="24" t="s">
        <v>115</v>
      </c>
      <c r="F32" s="22">
        <v>420</v>
      </c>
      <c r="G32" s="22">
        <v>167.17634949860491</v>
      </c>
      <c r="H32" s="22">
        <v>78.42890787285954</v>
      </c>
      <c r="I32" s="22">
        <v>109.74332291476641</v>
      </c>
      <c r="J32" s="17">
        <f t="shared" si="3"/>
        <v>0.39803892737763075</v>
      </c>
      <c r="K32" s="17">
        <f t="shared" si="4"/>
        <v>0.18673549493537986</v>
      </c>
      <c r="L32" s="17">
        <f t="shared" si="5"/>
        <v>0.26129362598753908</v>
      </c>
    </row>
    <row r="33" spans="1:12" x14ac:dyDescent="0.25">
      <c r="A33" s="24">
        <v>9128</v>
      </c>
      <c r="B33" s="24">
        <v>11</v>
      </c>
      <c r="C33" s="25">
        <v>6</v>
      </c>
      <c r="D33" s="24" t="s">
        <v>114</v>
      </c>
      <c r="E33" s="24" t="s">
        <v>115</v>
      </c>
      <c r="F33" s="22">
        <v>383.52</v>
      </c>
      <c r="G33" s="22">
        <v>162.64373464373472</v>
      </c>
      <c r="H33" s="22">
        <v>18.360112757210121</v>
      </c>
      <c r="I33" s="22">
        <v>145.0984069565217</v>
      </c>
      <c r="J33" s="17">
        <f t="shared" si="3"/>
        <v>0.4240814941691039</v>
      </c>
      <c r="K33" s="17">
        <f t="shared" si="4"/>
        <v>4.7872634431607539E-2</v>
      </c>
      <c r="L33" s="17">
        <f t="shared" si="5"/>
        <v>0.37833335147194852</v>
      </c>
    </row>
    <row r="34" spans="1:12" x14ac:dyDescent="0.25">
      <c r="A34" s="24">
        <v>1889</v>
      </c>
      <c r="B34" s="24">
        <v>7</v>
      </c>
      <c r="C34" s="25">
        <v>14</v>
      </c>
      <c r="D34" s="24" t="s">
        <v>114</v>
      </c>
      <c r="E34" s="24" t="s">
        <v>115</v>
      </c>
      <c r="F34" s="22">
        <v>427.2</v>
      </c>
      <c r="G34" s="22">
        <v>179.36582694414022</v>
      </c>
      <c r="H34" s="22">
        <v>98.655311196651425</v>
      </c>
      <c r="I34" s="22">
        <v>149.45184273504276</v>
      </c>
      <c r="J34" s="17">
        <f t="shared" si="3"/>
        <v>0.41986382711643311</v>
      </c>
      <c r="K34" s="17">
        <f t="shared" si="4"/>
        <v>0.230934717220626</v>
      </c>
      <c r="L34" s="17">
        <f t="shared" si="5"/>
        <v>0.34984045584045592</v>
      </c>
    </row>
    <row r="35" spans="1:12" x14ac:dyDescent="0.25">
      <c r="A35" s="24">
        <v>2024</v>
      </c>
      <c r="B35" s="24">
        <v>3</v>
      </c>
      <c r="C35" s="25">
        <v>14</v>
      </c>
      <c r="D35" s="24" t="s">
        <v>114</v>
      </c>
      <c r="E35" s="24" t="s">
        <v>115</v>
      </c>
      <c r="F35" s="22">
        <v>451.68</v>
      </c>
      <c r="G35" s="22">
        <v>129.48496639547221</v>
      </c>
      <c r="H35" s="22">
        <v>95.417965411868394</v>
      </c>
      <c r="I35" s="22">
        <v>136.83331710144924</v>
      </c>
      <c r="J35" s="17">
        <f t="shared" si="3"/>
        <v>0.28667411972075851</v>
      </c>
      <c r="K35" s="17">
        <f t="shared" si="4"/>
        <v>0.21125125179744153</v>
      </c>
      <c r="L35" s="17">
        <f t="shared" si="5"/>
        <v>0.30294305061426063</v>
      </c>
    </row>
    <row r="36" spans="1:12" x14ac:dyDescent="0.25">
      <c r="A36" s="24">
        <v>2044</v>
      </c>
      <c r="B36" s="24">
        <v>1</v>
      </c>
      <c r="C36" s="25">
        <v>14</v>
      </c>
      <c r="D36" s="24" t="s">
        <v>114</v>
      </c>
      <c r="E36" s="24" t="s">
        <v>115</v>
      </c>
      <c r="F36" s="22">
        <v>420</v>
      </c>
      <c r="G36" s="25" t="s">
        <v>17</v>
      </c>
      <c r="H36" s="25" t="s">
        <v>17</v>
      </c>
      <c r="I36" s="25" t="s">
        <v>17</v>
      </c>
      <c r="J36" s="25" t="s">
        <v>17</v>
      </c>
      <c r="K36" s="25" t="s">
        <v>17</v>
      </c>
      <c r="L36" s="25" t="s">
        <v>17</v>
      </c>
    </row>
    <row r="37" spans="1:12" x14ac:dyDescent="0.25">
      <c r="A37" s="24">
        <v>4042</v>
      </c>
      <c r="B37" s="24">
        <v>6</v>
      </c>
      <c r="C37" s="25">
        <v>14</v>
      </c>
      <c r="D37" s="24" t="s">
        <v>114</v>
      </c>
      <c r="E37" s="24" t="s">
        <v>115</v>
      </c>
      <c r="F37" s="22">
        <v>504.72</v>
      </c>
      <c r="G37" s="22">
        <v>215.29946524064181</v>
      </c>
      <c r="H37" s="22">
        <v>78.903716886162954</v>
      </c>
      <c r="I37" s="22">
        <v>111.55311304347822</v>
      </c>
      <c r="J37" s="17">
        <f t="shared" ref="J37:J59" si="6">G37/F37</f>
        <v>0.42657208995213541</v>
      </c>
      <c r="K37" s="17">
        <f t="shared" ref="K37:K59" si="7">H37/F37</f>
        <v>0.15633166287478789</v>
      </c>
      <c r="L37" s="17">
        <f t="shared" ref="L37:L59" si="8">I37/F37</f>
        <v>0.22101979918267201</v>
      </c>
    </row>
    <row r="38" spans="1:12" x14ac:dyDescent="0.25">
      <c r="A38" s="24">
        <v>9104</v>
      </c>
      <c r="B38" s="24">
        <v>2</v>
      </c>
      <c r="C38" s="25">
        <v>14</v>
      </c>
      <c r="D38" s="24" t="s">
        <v>114</v>
      </c>
      <c r="E38" s="24" t="s">
        <v>115</v>
      </c>
      <c r="F38" s="22">
        <v>374.64</v>
      </c>
      <c r="G38" s="22">
        <v>169.42975206611575</v>
      </c>
      <c r="H38" s="22">
        <v>98.96681966317</v>
      </c>
      <c r="I38" s="22">
        <v>105.52694724637684</v>
      </c>
      <c r="J38" s="17">
        <f t="shared" si="6"/>
        <v>0.45224682913227565</v>
      </c>
      <c r="K38" s="17">
        <f t="shared" si="7"/>
        <v>0.2641651176146968</v>
      </c>
      <c r="L38" s="17">
        <f t="shared" si="8"/>
        <v>0.28167560123418972</v>
      </c>
    </row>
    <row r="39" spans="1:12" x14ac:dyDescent="0.25">
      <c r="A39" s="24">
        <v>9105</v>
      </c>
      <c r="B39" s="24">
        <v>4</v>
      </c>
      <c r="C39" s="25">
        <v>14</v>
      </c>
      <c r="D39" s="24" t="s">
        <v>114</v>
      </c>
      <c r="E39" s="24" t="s">
        <v>115</v>
      </c>
      <c r="F39" s="22">
        <v>414.24</v>
      </c>
      <c r="G39" s="22">
        <v>273.83592017738363</v>
      </c>
      <c r="H39" s="22">
        <v>39.767401944265103</v>
      </c>
      <c r="I39" s="22">
        <v>119.69461565217388</v>
      </c>
      <c r="J39" s="17">
        <f t="shared" si="6"/>
        <v>0.66105619973296548</v>
      </c>
      <c r="K39" s="17">
        <f t="shared" si="7"/>
        <v>9.6000873754985283E-2</v>
      </c>
      <c r="L39" s="17">
        <f t="shared" si="8"/>
        <v>0.28894992191042362</v>
      </c>
    </row>
    <row r="40" spans="1:12" x14ac:dyDescent="0.25">
      <c r="A40" s="24">
        <v>9111</v>
      </c>
      <c r="B40" s="24">
        <v>5</v>
      </c>
      <c r="C40" s="25">
        <v>14</v>
      </c>
      <c r="D40" s="24" t="s">
        <v>114</v>
      </c>
      <c r="E40" s="24" t="s">
        <v>115</v>
      </c>
      <c r="F40" s="22">
        <v>434.40000000000009</v>
      </c>
      <c r="G40" s="22">
        <v>173.81999446658514</v>
      </c>
      <c r="H40" s="22">
        <v>69.937169701559924</v>
      </c>
      <c r="I40" s="22">
        <v>120.15151</v>
      </c>
      <c r="J40" s="17">
        <f t="shared" si="6"/>
        <v>0.40013810880889755</v>
      </c>
      <c r="K40" s="17">
        <f t="shared" si="7"/>
        <v>0.16099716782127052</v>
      </c>
      <c r="L40" s="17">
        <f t="shared" si="8"/>
        <v>0.27659187384898704</v>
      </c>
    </row>
    <row r="41" spans="1:12" x14ac:dyDescent="0.25">
      <c r="A41" s="24">
        <v>9119</v>
      </c>
      <c r="B41" s="24">
        <v>10</v>
      </c>
      <c r="C41" s="25">
        <v>14</v>
      </c>
      <c r="D41" s="24" t="s">
        <v>114</v>
      </c>
      <c r="E41" s="24" t="s">
        <v>115</v>
      </c>
      <c r="F41" s="22">
        <v>400.8</v>
      </c>
      <c r="G41" s="22">
        <v>162.72255017709568</v>
      </c>
      <c r="H41" s="22">
        <v>93.066479999999984</v>
      </c>
      <c r="I41" s="22">
        <v>115.8938666666667</v>
      </c>
      <c r="J41" s="17">
        <f t="shared" si="6"/>
        <v>0.40599438666940041</v>
      </c>
      <c r="K41" s="17">
        <f t="shared" si="7"/>
        <v>0.23220179640718558</v>
      </c>
      <c r="L41" s="17">
        <f t="shared" si="8"/>
        <v>0.28915635395874922</v>
      </c>
    </row>
    <row r="42" spans="1:12" x14ac:dyDescent="0.25">
      <c r="A42" s="24">
        <v>9120</v>
      </c>
      <c r="B42" s="24">
        <v>9</v>
      </c>
      <c r="C42" s="25">
        <v>14</v>
      </c>
      <c r="D42" s="24" t="s">
        <v>114</v>
      </c>
      <c r="E42" s="24" t="s">
        <v>115</v>
      </c>
      <c r="F42" s="22">
        <v>392.4</v>
      </c>
      <c r="G42" s="22">
        <v>145.3957219251337</v>
      </c>
      <c r="H42" s="22">
        <v>59.957192267837769</v>
      </c>
      <c r="I42" s="22">
        <v>110.53113333333334</v>
      </c>
      <c r="J42" s="17">
        <f t="shared" si="6"/>
        <v>0.37052936270421433</v>
      </c>
      <c r="K42" s="17">
        <f t="shared" si="7"/>
        <v>0.15279610669683427</v>
      </c>
      <c r="L42" s="17">
        <f t="shared" si="8"/>
        <v>0.28167974855589539</v>
      </c>
    </row>
    <row r="43" spans="1:12" x14ac:dyDescent="0.25">
      <c r="A43" s="24">
        <v>9128</v>
      </c>
      <c r="B43" s="24">
        <v>11</v>
      </c>
      <c r="C43" s="25">
        <v>14</v>
      </c>
      <c r="D43" s="24" t="s">
        <v>114</v>
      </c>
      <c r="E43" s="24" t="s">
        <v>115</v>
      </c>
      <c r="F43" s="22">
        <v>453.59999999999991</v>
      </c>
      <c r="G43" s="22">
        <v>170</v>
      </c>
      <c r="H43" s="22">
        <v>88</v>
      </c>
      <c r="I43" s="22">
        <v>105.52694724637684</v>
      </c>
      <c r="J43" s="17">
        <f t="shared" si="6"/>
        <v>0.37477954144620818</v>
      </c>
      <c r="K43" s="17">
        <f t="shared" si="7"/>
        <v>0.19400352733686071</v>
      </c>
      <c r="L43" s="17">
        <f t="shared" si="8"/>
        <v>0.23264318176009008</v>
      </c>
    </row>
    <row r="44" spans="1:12" x14ac:dyDescent="0.25">
      <c r="A44" s="24">
        <v>1895</v>
      </c>
      <c r="B44" s="24">
        <v>3</v>
      </c>
      <c r="C44" s="25">
        <v>6</v>
      </c>
      <c r="D44" s="24" t="s">
        <v>113</v>
      </c>
      <c r="E44" s="24" t="s">
        <v>116</v>
      </c>
      <c r="F44" s="22">
        <v>374.4</v>
      </c>
      <c r="G44" s="22">
        <v>164.65651262569384</v>
      </c>
      <c r="H44" s="22">
        <v>35.596956696466926</v>
      </c>
      <c r="I44" s="22">
        <v>120.82844354793755</v>
      </c>
      <c r="J44" s="17">
        <f t="shared" si="6"/>
        <v>0.43978769397888312</v>
      </c>
      <c r="K44" s="17">
        <f t="shared" si="7"/>
        <v>9.5077341603811233E-2</v>
      </c>
      <c r="L44" s="17">
        <f t="shared" si="8"/>
        <v>0.32272554366436312</v>
      </c>
    </row>
    <row r="45" spans="1:12" x14ac:dyDescent="0.25">
      <c r="A45" s="24">
        <v>1972</v>
      </c>
      <c r="B45" s="24">
        <v>9</v>
      </c>
      <c r="C45" s="25">
        <v>6</v>
      </c>
      <c r="D45" s="24" t="s">
        <v>113</v>
      </c>
      <c r="E45" s="24" t="s">
        <v>116</v>
      </c>
      <c r="F45" s="22">
        <v>392.4</v>
      </c>
      <c r="G45" s="22">
        <v>125.37121212121214</v>
      </c>
      <c r="H45" s="22">
        <v>50.033075442691427</v>
      </c>
      <c r="I45" s="22">
        <v>130.41124173913042</v>
      </c>
      <c r="J45" s="17">
        <f t="shared" si="6"/>
        <v>0.31949850183795142</v>
      </c>
      <c r="K45" s="17">
        <f t="shared" si="7"/>
        <v>0.12750528909962139</v>
      </c>
      <c r="L45" s="17">
        <f t="shared" si="8"/>
        <v>0.33234261401409387</v>
      </c>
    </row>
    <row r="46" spans="1:12" x14ac:dyDescent="0.25">
      <c r="A46" s="24">
        <v>4330</v>
      </c>
      <c r="B46" s="24">
        <v>1</v>
      </c>
      <c r="C46" s="25">
        <v>6</v>
      </c>
      <c r="D46" s="24" t="s">
        <v>113</v>
      </c>
      <c r="E46" s="24" t="s">
        <v>116</v>
      </c>
      <c r="F46" s="22">
        <v>456.96</v>
      </c>
      <c r="G46" s="22">
        <v>155.10618792971741</v>
      </c>
      <c r="H46" s="22">
        <v>15.710215145597251</v>
      </c>
      <c r="I46" s="22">
        <v>114.55439304347823</v>
      </c>
      <c r="J46" s="17">
        <f t="shared" si="6"/>
        <v>0.33943055831958469</v>
      </c>
      <c r="K46" s="17">
        <f t="shared" si="7"/>
        <v>3.4379847570022E-2</v>
      </c>
      <c r="L46" s="17">
        <f t="shared" si="8"/>
        <v>0.25068800998660329</v>
      </c>
    </row>
    <row r="47" spans="1:12" x14ac:dyDescent="0.25">
      <c r="A47" s="24">
        <v>9102</v>
      </c>
      <c r="B47" s="24">
        <v>6</v>
      </c>
      <c r="C47" s="25">
        <v>6</v>
      </c>
      <c r="D47" s="24" t="s">
        <v>113</v>
      </c>
      <c r="E47" s="24" t="s">
        <v>116</v>
      </c>
      <c r="F47" s="22">
        <v>317.04000000000002</v>
      </c>
      <c r="G47" s="22">
        <v>122.57540106951876</v>
      </c>
      <c r="H47" s="22">
        <v>30.765414416344935</v>
      </c>
      <c r="I47" s="22">
        <v>112.81010000000002</v>
      </c>
      <c r="J47" s="17">
        <f t="shared" si="6"/>
        <v>0.38662440407998599</v>
      </c>
      <c r="K47" s="17">
        <f t="shared" si="7"/>
        <v>9.7039535756828582E-2</v>
      </c>
      <c r="L47" s="17">
        <f t="shared" si="8"/>
        <v>0.35582292455210701</v>
      </c>
    </row>
    <row r="48" spans="1:12" x14ac:dyDescent="0.25">
      <c r="A48" s="24">
        <v>9103</v>
      </c>
      <c r="B48" s="24">
        <v>2</v>
      </c>
      <c r="C48" s="25">
        <v>6</v>
      </c>
      <c r="D48" s="24" t="s">
        <v>113</v>
      </c>
      <c r="E48" s="24" t="s">
        <v>116</v>
      </c>
      <c r="F48" s="22">
        <v>402.72</v>
      </c>
      <c r="G48" s="22">
        <v>132.73295454545456</v>
      </c>
      <c r="H48" s="22">
        <v>11.370701758710309</v>
      </c>
      <c r="I48" s="22">
        <v>112.03343768115943</v>
      </c>
      <c r="J48" s="17">
        <f t="shared" si="6"/>
        <v>0.32959116643189945</v>
      </c>
      <c r="K48" s="17">
        <f t="shared" si="7"/>
        <v>2.8234758042089563E-2</v>
      </c>
      <c r="L48" s="17">
        <f t="shared" si="8"/>
        <v>0.27819188935528261</v>
      </c>
    </row>
    <row r="49" spans="1:12" x14ac:dyDescent="0.25">
      <c r="A49" s="24">
        <v>9106</v>
      </c>
      <c r="B49" s="24">
        <v>4</v>
      </c>
      <c r="C49" s="25">
        <v>6</v>
      </c>
      <c r="D49" s="24" t="s">
        <v>113</v>
      </c>
      <c r="E49" s="24" t="s">
        <v>116</v>
      </c>
      <c r="F49" s="22">
        <v>442.79999999999995</v>
      </c>
      <c r="G49" s="22">
        <v>165</v>
      </c>
      <c r="H49" s="22">
        <v>35.596956696466926</v>
      </c>
      <c r="I49" s="22">
        <v>120.82844354793755</v>
      </c>
      <c r="J49" s="17">
        <f t="shared" si="6"/>
        <v>0.3726287262872629</v>
      </c>
      <c r="K49" s="17">
        <f t="shared" si="7"/>
        <v>8.0390597778832271E-2</v>
      </c>
      <c r="L49" s="17">
        <f t="shared" si="8"/>
        <v>0.27287363041539647</v>
      </c>
    </row>
    <row r="50" spans="1:12" x14ac:dyDescent="0.25">
      <c r="A50" s="24">
        <v>9110</v>
      </c>
      <c r="B50" s="24">
        <v>5</v>
      </c>
      <c r="C50" s="25">
        <v>6</v>
      </c>
      <c r="D50" s="24" t="s">
        <v>113</v>
      </c>
      <c r="E50" s="24" t="s">
        <v>116</v>
      </c>
      <c r="F50" s="22">
        <v>398.4</v>
      </c>
      <c r="G50" s="22">
        <v>160</v>
      </c>
      <c r="H50" s="22">
        <v>35.596956696466926</v>
      </c>
      <c r="I50" s="22">
        <v>120.82844354793755</v>
      </c>
      <c r="J50" s="17">
        <f t="shared" si="6"/>
        <v>0.40160642570281124</v>
      </c>
      <c r="K50" s="17">
        <f t="shared" si="7"/>
        <v>8.9349790904786466E-2</v>
      </c>
      <c r="L50" s="17">
        <f t="shared" si="8"/>
        <v>0.30328424585325692</v>
      </c>
    </row>
    <row r="51" spans="1:12" x14ac:dyDescent="0.25">
      <c r="A51" s="24">
        <v>9121</v>
      </c>
      <c r="B51" s="24">
        <v>7</v>
      </c>
      <c r="C51" s="25">
        <v>6</v>
      </c>
      <c r="D51" s="24" t="s">
        <v>113</v>
      </c>
      <c r="E51" s="24" t="s">
        <v>116</v>
      </c>
      <c r="F51" s="22">
        <v>482.16</v>
      </c>
      <c r="G51" s="22">
        <v>192.46753246753252</v>
      </c>
      <c r="H51" s="22">
        <v>59.041604207607939</v>
      </c>
      <c r="I51" s="22">
        <v>131.53841337792639</v>
      </c>
      <c r="J51" s="17">
        <f t="shared" si="6"/>
        <v>0.39917772620609865</v>
      </c>
      <c r="K51" s="17">
        <f t="shared" si="7"/>
        <v>0.12245230671894794</v>
      </c>
      <c r="L51" s="17">
        <f t="shared" si="8"/>
        <v>0.27281071299553339</v>
      </c>
    </row>
    <row r="52" spans="1:12" x14ac:dyDescent="0.25">
      <c r="A52" s="24">
        <v>9122</v>
      </c>
      <c r="B52" s="24">
        <v>8</v>
      </c>
      <c r="C52" s="25">
        <v>6</v>
      </c>
      <c r="D52" s="24" t="s">
        <v>113</v>
      </c>
      <c r="E52" s="24" t="s">
        <v>116</v>
      </c>
      <c r="F52" s="22">
        <v>422.63999999999993</v>
      </c>
      <c r="G52" s="22">
        <v>169.47593582887703</v>
      </c>
      <c r="H52" s="22">
        <v>13.696737713170016</v>
      </c>
      <c r="I52" s="22">
        <v>121.49760000000001</v>
      </c>
      <c r="J52" s="17">
        <f t="shared" si="6"/>
        <v>0.400993601715117</v>
      </c>
      <c r="K52" s="17">
        <f t="shared" si="7"/>
        <v>3.240757550910945E-2</v>
      </c>
      <c r="L52" s="17">
        <f t="shared" si="8"/>
        <v>0.28747302668938107</v>
      </c>
    </row>
    <row r="53" spans="1:12" x14ac:dyDescent="0.25">
      <c r="A53" s="24">
        <v>9125</v>
      </c>
      <c r="B53" s="24">
        <v>10</v>
      </c>
      <c r="C53" s="25">
        <v>6</v>
      </c>
      <c r="D53" s="24" t="s">
        <v>113</v>
      </c>
      <c r="E53" s="24" t="s">
        <v>116</v>
      </c>
      <c r="F53" s="22">
        <v>426</v>
      </c>
      <c r="G53" s="22">
        <v>201.74896169820033</v>
      </c>
      <c r="H53" s="22">
        <v>59.768537637994996</v>
      </c>
      <c r="I53" s="22">
        <v>119.11975384615386</v>
      </c>
      <c r="J53" s="17">
        <f t="shared" si="6"/>
        <v>0.47358911196760639</v>
      </c>
      <c r="K53" s="17">
        <f t="shared" si="7"/>
        <v>0.14030173154458919</v>
      </c>
      <c r="L53" s="17">
        <f t="shared" si="8"/>
        <v>0.27962383531960999</v>
      </c>
    </row>
    <row r="54" spans="1:12" x14ac:dyDescent="0.25">
      <c r="A54" s="24">
        <v>9129</v>
      </c>
      <c r="B54" s="24">
        <v>11</v>
      </c>
      <c r="C54" s="25">
        <v>6</v>
      </c>
      <c r="D54" s="24" t="s">
        <v>113</v>
      </c>
      <c r="E54" s="24" t="s">
        <v>116</v>
      </c>
      <c r="F54" s="22">
        <v>444</v>
      </c>
      <c r="G54" s="22">
        <v>182.25229502149946</v>
      </c>
      <c r="H54" s="22">
        <v>43.488826635313615</v>
      </c>
      <c r="I54" s="22">
        <v>138.82794129402532</v>
      </c>
      <c r="J54" s="17">
        <f t="shared" si="6"/>
        <v>0.41047814194031412</v>
      </c>
      <c r="K54" s="17">
        <f t="shared" si="7"/>
        <v>9.7947807737192832E-2</v>
      </c>
      <c r="L54" s="17">
        <f t="shared" si="8"/>
        <v>0.31267554345501197</v>
      </c>
    </row>
    <row r="55" spans="1:12" x14ac:dyDescent="0.25">
      <c r="A55" s="24">
        <v>1895</v>
      </c>
      <c r="B55" s="24">
        <v>3</v>
      </c>
      <c r="C55" s="25">
        <v>14</v>
      </c>
      <c r="D55" s="24" t="s">
        <v>113</v>
      </c>
      <c r="E55" s="24" t="s">
        <v>116</v>
      </c>
      <c r="F55" s="22">
        <v>460.8</v>
      </c>
      <c r="G55" s="22">
        <v>247.13286713286715</v>
      </c>
      <c r="H55" s="22">
        <v>61.681579523577369</v>
      </c>
      <c r="I55" s="22">
        <v>116.92849159420291</v>
      </c>
      <c r="J55" s="17">
        <f t="shared" si="6"/>
        <v>0.53631264568764569</v>
      </c>
      <c r="K55" s="17">
        <f t="shared" si="7"/>
        <v>0.13385759445220782</v>
      </c>
      <c r="L55" s="17">
        <f t="shared" si="8"/>
        <v>0.25375106682769727</v>
      </c>
    </row>
    <row r="56" spans="1:12" x14ac:dyDescent="0.25">
      <c r="A56" s="24">
        <v>1972</v>
      </c>
      <c r="B56" s="24">
        <v>9</v>
      </c>
      <c r="C56" s="25">
        <v>14</v>
      </c>
      <c r="D56" s="24" t="s">
        <v>113</v>
      </c>
      <c r="E56" s="24" t="s">
        <v>116</v>
      </c>
      <c r="F56" s="22">
        <v>391.68</v>
      </c>
      <c r="G56" s="22">
        <v>161.00188608072429</v>
      </c>
      <c r="H56" s="22">
        <v>66.134246820711056</v>
      </c>
      <c r="I56" s="22">
        <v>130.41124173913042</v>
      </c>
      <c r="J56" s="17">
        <f t="shared" si="6"/>
        <v>0.41105465196263352</v>
      </c>
      <c r="K56" s="17">
        <f t="shared" si="7"/>
        <v>0.16884764813294284</v>
      </c>
      <c r="L56" s="17">
        <f t="shared" si="8"/>
        <v>0.33295353793691385</v>
      </c>
    </row>
    <row r="57" spans="1:12" x14ac:dyDescent="0.25">
      <c r="A57" s="24">
        <v>4330</v>
      </c>
      <c r="B57" s="24">
        <v>1</v>
      </c>
      <c r="C57" s="25">
        <v>14</v>
      </c>
      <c r="D57" s="24" t="s">
        <v>113</v>
      </c>
      <c r="E57" s="24" t="s">
        <v>116</v>
      </c>
      <c r="F57" s="22">
        <v>422.63999999999993</v>
      </c>
      <c r="G57" s="22">
        <v>160.85971786833855</v>
      </c>
      <c r="H57" s="22">
        <v>39.628183604922441</v>
      </c>
      <c r="I57" s="22">
        <v>114.55439304347823</v>
      </c>
      <c r="J57" s="17">
        <f t="shared" si="6"/>
        <v>0.38060694176684312</v>
      </c>
      <c r="K57" s="17">
        <f t="shared" si="7"/>
        <v>9.3763447863246377E-2</v>
      </c>
      <c r="L57" s="17">
        <f t="shared" si="8"/>
        <v>0.27104484441481697</v>
      </c>
    </row>
    <row r="58" spans="1:12" x14ac:dyDescent="0.25">
      <c r="A58" s="24">
        <v>9102</v>
      </c>
      <c r="B58" s="24">
        <v>6</v>
      </c>
      <c r="C58" s="25">
        <v>14</v>
      </c>
      <c r="D58" s="24" t="s">
        <v>113</v>
      </c>
      <c r="E58" s="24" t="s">
        <v>116</v>
      </c>
      <c r="F58" s="22">
        <v>397.2</v>
      </c>
      <c r="G58" s="22">
        <v>158.60299194476411</v>
      </c>
      <c r="H58" s="22">
        <v>46.099260640623299</v>
      </c>
      <c r="I58" s="22">
        <v>112.81010000000002</v>
      </c>
      <c r="J58" s="17">
        <f t="shared" si="6"/>
        <v>0.39930259804824803</v>
      </c>
      <c r="K58" s="17">
        <f t="shared" si="7"/>
        <v>0.11606057563097508</v>
      </c>
      <c r="L58" s="17">
        <f t="shared" si="8"/>
        <v>0.28401334340382683</v>
      </c>
    </row>
    <row r="59" spans="1:12" x14ac:dyDescent="0.25">
      <c r="A59" s="24">
        <v>9103</v>
      </c>
      <c r="B59" s="24">
        <v>2</v>
      </c>
      <c r="C59" s="25">
        <v>14</v>
      </c>
      <c r="D59" s="24" t="s">
        <v>113</v>
      </c>
      <c r="E59" s="24" t="s">
        <v>116</v>
      </c>
      <c r="F59" s="22">
        <v>359.52</v>
      </c>
      <c r="G59" s="22">
        <v>122.45657316661038</v>
      </c>
      <c r="H59" s="22">
        <v>9.412829887960763</v>
      </c>
      <c r="I59" s="22">
        <v>112.03343768115943</v>
      </c>
      <c r="J59" s="17">
        <f t="shared" si="6"/>
        <v>0.34061129607980195</v>
      </c>
      <c r="K59" s="17">
        <f t="shared" si="7"/>
        <v>2.6181658566869059E-2</v>
      </c>
      <c r="L59" s="17">
        <f t="shared" si="8"/>
        <v>0.31161948620705227</v>
      </c>
    </row>
    <row r="60" spans="1:12" x14ac:dyDescent="0.25">
      <c r="A60" s="24">
        <v>9106</v>
      </c>
      <c r="B60" s="24">
        <v>4</v>
      </c>
      <c r="C60" s="25">
        <v>14</v>
      </c>
      <c r="D60" s="24" t="s">
        <v>113</v>
      </c>
      <c r="E60" s="24" t="s">
        <v>116</v>
      </c>
      <c r="F60" s="22">
        <v>436.8</v>
      </c>
      <c r="G60" s="25" t="s">
        <v>17</v>
      </c>
      <c r="H60" s="25" t="s">
        <v>17</v>
      </c>
      <c r="I60" s="25" t="s">
        <v>17</v>
      </c>
      <c r="J60" s="25" t="s">
        <v>17</v>
      </c>
      <c r="K60" s="25" t="s">
        <v>17</v>
      </c>
      <c r="L60" s="25" t="s">
        <v>17</v>
      </c>
    </row>
    <row r="61" spans="1:12" x14ac:dyDescent="0.25">
      <c r="A61" s="24">
        <v>9110</v>
      </c>
      <c r="B61" s="24">
        <v>5</v>
      </c>
      <c r="C61" s="25">
        <v>14</v>
      </c>
      <c r="D61" s="24" t="s">
        <v>113</v>
      </c>
      <c r="E61" s="24" t="s">
        <v>116</v>
      </c>
      <c r="F61" s="22">
        <v>465.59999999999991</v>
      </c>
      <c r="G61" s="22">
        <v>148.48215135649696</v>
      </c>
      <c r="H61" s="22">
        <v>17.121450733194177</v>
      </c>
      <c r="I61" s="22">
        <v>132.39672579710151</v>
      </c>
      <c r="J61" s="17">
        <f t="shared" ref="J61:J79" si="9">G61/F61</f>
        <v>0.31890496425364473</v>
      </c>
      <c r="K61" s="17">
        <f t="shared" ref="K61:K79" si="10">H61/F61</f>
        <v>3.6772875286069977E-2</v>
      </c>
      <c r="L61" s="17">
        <f t="shared" ref="L61:L79" si="11">I61/F61</f>
        <v>0.28435722894566479</v>
      </c>
    </row>
    <row r="62" spans="1:12" x14ac:dyDescent="0.25">
      <c r="A62" s="24">
        <v>9121</v>
      </c>
      <c r="B62" s="24">
        <v>7</v>
      </c>
      <c r="C62" s="25">
        <v>14</v>
      </c>
      <c r="D62" s="24" t="s">
        <v>113</v>
      </c>
      <c r="E62" s="24" t="s">
        <v>116</v>
      </c>
      <c r="F62" s="22">
        <v>408.72</v>
      </c>
      <c r="G62" s="22">
        <v>180.49586776859505</v>
      </c>
      <c r="H62" s="22">
        <v>17.151279979278058</v>
      </c>
      <c r="I62" s="22">
        <v>131.53841337792639</v>
      </c>
      <c r="J62" s="17">
        <f t="shared" si="9"/>
        <v>0.44161251656046935</v>
      </c>
      <c r="K62" s="17">
        <f t="shared" si="10"/>
        <v>4.1963397874530378E-2</v>
      </c>
      <c r="L62" s="17">
        <f t="shared" si="11"/>
        <v>0.32183013646977487</v>
      </c>
    </row>
    <row r="63" spans="1:12" x14ac:dyDescent="0.25">
      <c r="A63" s="24">
        <v>9122</v>
      </c>
      <c r="B63" s="24">
        <v>8</v>
      </c>
      <c r="C63" s="25">
        <v>14</v>
      </c>
      <c r="D63" s="24" t="s">
        <v>113</v>
      </c>
      <c r="E63" s="24" t="s">
        <v>116</v>
      </c>
      <c r="F63" s="22">
        <v>414.48</v>
      </c>
      <c r="G63" s="22">
        <v>166.18481989708411</v>
      </c>
      <c r="H63" s="22">
        <v>25.535710754127138</v>
      </c>
      <c r="I63" s="22">
        <v>121.49760000000001</v>
      </c>
      <c r="J63" s="17">
        <f t="shared" si="9"/>
        <v>0.40094774150039592</v>
      </c>
      <c r="K63" s="17">
        <f t="shared" si="10"/>
        <v>6.1609029999341675E-2</v>
      </c>
      <c r="L63" s="17">
        <f t="shared" si="11"/>
        <v>0.29313259988419227</v>
      </c>
    </row>
    <row r="64" spans="1:12" x14ac:dyDescent="0.25">
      <c r="A64" s="24">
        <v>9125</v>
      </c>
      <c r="B64" s="24">
        <v>10</v>
      </c>
      <c r="C64" s="25">
        <v>14</v>
      </c>
      <c r="D64" s="24" t="s">
        <v>113</v>
      </c>
      <c r="E64" s="24" t="s">
        <v>116</v>
      </c>
      <c r="F64" s="22">
        <v>466.32</v>
      </c>
      <c r="G64" s="22">
        <v>189.80914113510801</v>
      </c>
      <c r="H64" s="22">
        <v>46.400478876959717</v>
      </c>
      <c r="I64" s="22">
        <v>119.11975384615386</v>
      </c>
      <c r="J64" s="17">
        <f t="shared" si="9"/>
        <v>0.40703624364193691</v>
      </c>
      <c r="K64" s="17">
        <f t="shared" si="10"/>
        <v>9.9503514489963363E-2</v>
      </c>
      <c r="L64" s="17">
        <f t="shared" si="11"/>
        <v>0.25544637554930916</v>
      </c>
    </row>
    <row r="65" spans="1:12" x14ac:dyDescent="0.25">
      <c r="A65" s="24">
        <v>9129</v>
      </c>
      <c r="B65" s="24">
        <v>11</v>
      </c>
      <c r="C65" s="25">
        <v>14</v>
      </c>
      <c r="D65" s="24" t="s">
        <v>113</v>
      </c>
      <c r="E65" s="24" t="s">
        <v>116</v>
      </c>
      <c r="F65" s="22">
        <v>447.6</v>
      </c>
      <c r="G65" s="22">
        <v>168.65651262569401</v>
      </c>
      <c r="H65" s="22">
        <v>35.7969566964669</v>
      </c>
      <c r="I65" s="22">
        <v>130.82844354793801</v>
      </c>
      <c r="J65" s="17">
        <f t="shared" si="9"/>
        <v>0.37680186020038875</v>
      </c>
      <c r="K65" s="17">
        <f t="shared" si="10"/>
        <v>7.9975327740095845E-2</v>
      </c>
      <c r="L65" s="17">
        <f t="shared" si="11"/>
        <v>0.2922887478729625</v>
      </c>
    </row>
    <row r="66" spans="1:12" x14ac:dyDescent="0.25">
      <c r="A66" s="24">
        <v>1905</v>
      </c>
      <c r="B66" s="24">
        <v>6</v>
      </c>
      <c r="C66" s="25">
        <v>6</v>
      </c>
      <c r="D66" s="24" t="s">
        <v>113</v>
      </c>
      <c r="E66" s="24" t="s">
        <v>115</v>
      </c>
      <c r="F66" s="22">
        <v>421.68</v>
      </c>
      <c r="G66" s="22">
        <v>125.65472910927458</v>
      </c>
      <c r="H66" s="22">
        <v>143.85288530357454</v>
      </c>
      <c r="I66" s="22">
        <v>157.33837913043476</v>
      </c>
      <c r="J66" s="17">
        <f t="shared" si="9"/>
        <v>0.29798598252057146</v>
      </c>
      <c r="K66" s="17">
        <f t="shared" si="10"/>
        <v>0.34114230056814299</v>
      </c>
      <c r="L66" s="17">
        <f t="shared" si="11"/>
        <v>0.37312269761533567</v>
      </c>
    </row>
    <row r="67" spans="1:12" x14ac:dyDescent="0.25">
      <c r="A67" s="24">
        <v>1961</v>
      </c>
      <c r="B67" s="24">
        <v>1</v>
      </c>
      <c r="C67" s="25">
        <v>6</v>
      </c>
      <c r="D67" s="24" t="s">
        <v>113</v>
      </c>
      <c r="E67" s="24" t="s">
        <v>115</v>
      </c>
      <c r="F67" s="22">
        <v>304.79999999999995</v>
      </c>
      <c r="G67" s="22">
        <v>172.86924034869244</v>
      </c>
      <c r="H67" s="22">
        <v>48.61872753133941</v>
      </c>
      <c r="I67" s="22">
        <v>147.74841777777772</v>
      </c>
      <c r="J67" s="17">
        <f t="shared" si="9"/>
        <v>0.56715630035660258</v>
      </c>
      <c r="K67" s="17">
        <f t="shared" si="10"/>
        <v>0.15951026092959125</v>
      </c>
      <c r="L67" s="17">
        <f t="shared" si="11"/>
        <v>0.48473890347039938</v>
      </c>
    </row>
    <row r="68" spans="1:12" x14ac:dyDescent="0.25">
      <c r="A68" s="24">
        <v>2040</v>
      </c>
      <c r="B68" s="24">
        <v>3</v>
      </c>
      <c r="C68" s="25">
        <v>6</v>
      </c>
      <c r="D68" s="24" t="s">
        <v>113</v>
      </c>
      <c r="E68" s="24" t="s">
        <v>115</v>
      </c>
      <c r="F68" s="22">
        <v>500.16</v>
      </c>
      <c r="G68" s="22">
        <v>215.41140215716493</v>
      </c>
      <c r="H68" s="22">
        <v>47.421398276112242</v>
      </c>
      <c r="I68" s="22">
        <v>160.72383072463779</v>
      </c>
      <c r="J68" s="17">
        <f t="shared" si="9"/>
        <v>0.4306849851190917</v>
      </c>
      <c r="K68" s="17">
        <f t="shared" si="10"/>
        <v>9.4812456566123318E-2</v>
      </c>
      <c r="L68" s="17">
        <f t="shared" si="11"/>
        <v>0.32134483110332251</v>
      </c>
    </row>
    <row r="69" spans="1:12" x14ac:dyDescent="0.25">
      <c r="A69" s="24">
        <v>2071</v>
      </c>
      <c r="B69" s="24">
        <v>10</v>
      </c>
      <c r="C69" s="25">
        <v>6</v>
      </c>
      <c r="D69" s="24" t="s">
        <v>113</v>
      </c>
      <c r="E69" s="24" t="s">
        <v>115</v>
      </c>
      <c r="F69" s="22">
        <v>481.68</v>
      </c>
      <c r="G69" s="22">
        <v>251.33333333333334</v>
      </c>
      <c r="H69" s="22">
        <v>76.991966439258917</v>
      </c>
      <c r="I69" s="22">
        <v>106.00425507246372</v>
      </c>
      <c r="J69" s="17">
        <f t="shared" si="9"/>
        <v>0.52178486408680724</v>
      </c>
      <c r="K69" s="17">
        <f t="shared" si="10"/>
        <v>0.15984048837248571</v>
      </c>
      <c r="L69" s="17">
        <f t="shared" si="11"/>
        <v>0.22007194625573767</v>
      </c>
    </row>
    <row r="70" spans="1:12" x14ac:dyDescent="0.25">
      <c r="A70" s="24">
        <v>9107</v>
      </c>
      <c r="B70" s="24">
        <v>2</v>
      </c>
      <c r="C70" s="25">
        <v>6</v>
      </c>
      <c r="D70" s="24" t="s">
        <v>113</v>
      </c>
      <c r="E70" s="24" t="s">
        <v>115</v>
      </c>
      <c r="F70" s="22">
        <v>498.48</v>
      </c>
      <c r="G70" s="22">
        <v>306.29403409090924</v>
      </c>
      <c r="H70" s="22">
        <v>26.106156067351854</v>
      </c>
      <c r="I70" s="22">
        <v>114.78305391304346</v>
      </c>
      <c r="J70" s="17">
        <f t="shared" si="9"/>
        <v>0.61445601446579445</v>
      </c>
      <c r="K70" s="17">
        <f t="shared" si="10"/>
        <v>5.237152156024686E-2</v>
      </c>
      <c r="L70" s="17">
        <f t="shared" si="11"/>
        <v>0.23026611682122344</v>
      </c>
    </row>
    <row r="71" spans="1:12" x14ac:dyDescent="0.25">
      <c r="A71" s="24">
        <v>9108</v>
      </c>
      <c r="B71" s="24">
        <v>4</v>
      </c>
      <c r="C71" s="25">
        <v>6</v>
      </c>
      <c r="D71" s="24" t="s">
        <v>113</v>
      </c>
      <c r="E71" s="24" t="s">
        <v>115</v>
      </c>
      <c r="F71" s="22">
        <v>382.79999999999995</v>
      </c>
      <c r="G71" s="22">
        <v>143.32098765432102</v>
      </c>
      <c r="H71" s="22">
        <v>21.625517583481983</v>
      </c>
      <c r="I71" s="22">
        <v>139.86118956521744</v>
      </c>
      <c r="J71" s="17">
        <f t="shared" si="9"/>
        <v>0.37440174413354504</v>
      </c>
      <c r="K71" s="17">
        <f t="shared" si="10"/>
        <v>5.6492992642324935E-2</v>
      </c>
      <c r="L71" s="17">
        <f t="shared" si="11"/>
        <v>0.3653636091045388</v>
      </c>
    </row>
    <row r="72" spans="1:12" x14ac:dyDescent="0.25">
      <c r="A72" s="24">
        <v>9113</v>
      </c>
      <c r="B72" s="24">
        <v>5</v>
      </c>
      <c r="C72" s="25">
        <v>6</v>
      </c>
      <c r="D72" s="24" t="s">
        <v>113</v>
      </c>
      <c r="E72" s="24" t="s">
        <v>115</v>
      </c>
      <c r="F72" s="22">
        <v>365.52</v>
      </c>
      <c r="G72" s="22">
        <v>131.01918265221022</v>
      </c>
      <c r="H72" s="22">
        <v>10.373763895589333</v>
      </c>
      <c r="I72" s="22">
        <v>138.49635710144929</v>
      </c>
      <c r="J72" s="17">
        <f t="shared" si="9"/>
        <v>0.35844600200320154</v>
      </c>
      <c r="K72" s="17">
        <f t="shared" si="10"/>
        <v>2.8380837972174802E-2</v>
      </c>
      <c r="L72" s="17">
        <f t="shared" si="11"/>
        <v>0.37890226827929879</v>
      </c>
    </row>
    <row r="73" spans="1:12" x14ac:dyDescent="0.25">
      <c r="A73" s="24">
        <v>9114</v>
      </c>
      <c r="B73" s="24">
        <v>8</v>
      </c>
      <c r="C73" s="25">
        <v>6</v>
      </c>
      <c r="D73" s="24" t="s">
        <v>113</v>
      </c>
      <c r="E73" s="24" t="s">
        <v>115</v>
      </c>
      <c r="F73" s="22">
        <v>406.8</v>
      </c>
      <c r="G73" s="22">
        <v>159.22314049586777</v>
      </c>
      <c r="H73" s="22">
        <v>10.039860930231157</v>
      </c>
      <c r="I73" s="22">
        <v>127.57647863247865</v>
      </c>
      <c r="J73" s="17">
        <f t="shared" si="9"/>
        <v>0.39140398351983224</v>
      </c>
      <c r="K73" s="17">
        <f t="shared" si="10"/>
        <v>2.4680090782279146E-2</v>
      </c>
      <c r="L73" s="17">
        <f t="shared" si="11"/>
        <v>0.31360982948003602</v>
      </c>
    </row>
    <row r="74" spans="1:12" x14ac:dyDescent="0.25">
      <c r="A74" s="24">
        <v>9115</v>
      </c>
      <c r="B74" s="24">
        <v>9</v>
      </c>
      <c r="C74" s="25">
        <v>6</v>
      </c>
      <c r="D74" s="24" t="s">
        <v>113</v>
      </c>
      <c r="E74" s="24" t="s">
        <v>115</v>
      </c>
      <c r="F74" s="22">
        <v>436.32</v>
      </c>
      <c r="G74" s="22">
        <v>164.26640738940208</v>
      </c>
      <c r="H74" s="22">
        <v>46.972656452995814</v>
      </c>
      <c r="I74" s="22">
        <v>141.69624615384586</v>
      </c>
      <c r="J74" s="17">
        <f t="shared" si="9"/>
        <v>0.37648149841722151</v>
      </c>
      <c r="K74" s="17">
        <f t="shared" si="10"/>
        <v>0.10765643668178358</v>
      </c>
      <c r="L74" s="17">
        <f t="shared" si="11"/>
        <v>0.32475303940650407</v>
      </c>
    </row>
    <row r="75" spans="1:12" x14ac:dyDescent="0.25">
      <c r="A75" s="24">
        <v>9118</v>
      </c>
      <c r="B75" s="24">
        <v>7</v>
      </c>
      <c r="C75" s="25">
        <v>6</v>
      </c>
      <c r="D75" s="24" t="s">
        <v>113</v>
      </c>
      <c r="E75" s="24" t="s">
        <v>115</v>
      </c>
      <c r="F75" s="22">
        <v>364.8</v>
      </c>
      <c r="G75" s="22">
        <v>182.25229502149946</v>
      </c>
      <c r="H75" s="22">
        <v>43.488826635313615</v>
      </c>
      <c r="I75" s="22">
        <v>138.82794129402532</v>
      </c>
      <c r="J75" s="17">
        <f t="shared" si="9"/>
        <v>0.49959510696682963</v>
      </c>
      <c r="K75" s="17">
        <f t="shared" si="10"/>
        <v>0.11921279231171494</v>
      </c>
      <c r="L75" s="17">
        <f t="shared" si="11"/>
        <v>0.3805590495998501</v>
      </c>
    </row>
    <row r="76" spans="1:12" x14ac:dyDescent="0.25">
      <c r="A76" s="24">
        <v>9127</v>
      </c>
      <c r="B76" s="24">
        <v>11</v>
      </c>
      <c r="C76" s="25">
        <v>6</v>
      </c>
      <c r="D76" s="24" t="s">
        <v>113</v>
      </c>
      <c r="E76" s="24" t="s">
        <v>115</v>
      </c>
      <c r="F76" s="22">
        <v>328.79999999999995</v>
      </c>
      <c r="G76" s="22">
        <v>173.81999446658514</v>
      </c>
      <c r="H76" s="22">
        <v>69.937169701559924</v>
      </c>
      <c r="I76" s="22">
        <v>123.13264543685928</v>
      </c>
      <c r="J76" s="17">
        <f t="shared" si="9"/>
        <v>0.52864961820737577</v>
      </c>
      <c r="K76" s="17">
        <f t="shared" si="10"/>
        <v>0.21270428741350345</v>
      </c>
      <c r="L76" s="17">
        <f t="shared" si="11"/>
        <v>0.37449101410237012</v>
      </c>
    </row>
    <row r="77" spans="1:12" x14ac:dyDescent="0.25">
      <c r="A77" s="24">
        <v>1905</v>
      </c>
      <c r="B77" s="24">
        <v>6</v>
      </c>
      <c r="C77" s="25">
        <v>14</v>
      </c>
      <c r="D77" s="24" t="s">
        <v>113</v>
      </c>
      <c r="E77" s="24" t="s">
        <v>115</v>
      </c>
      <c r="F77" s="22">
        <v>393.12</v>
      </c>
      <c r="G77" s="22">
        <v>170.59217171717177</v>
      </c>
      <c r="H77" s="22">
        <v>80.073234604403495</v>
      </c>
      <c r="I77" s="22">
        <v>157.33837913043476</v>
      </c>
      <c r="J77" s="17">
        <f t="shared" si="9"/>
        <v>0.43394427074982644</v>
      </c>
      <c r="K77" s="17">
        <f t="shared" si="10"/>
        <v>0.20368649421144561</v>
      </c>
      <c r="L77" s="17">
        <f t="shared" si="11"/>
        <v>0.40022990214294557</v>
      </c>
    </row>
    <row r="78" spans="1:12" x14ac:dyDescent="0.25">
      <c r="A78" s="24">
        <v>1961</v>
      </c>
      <c r="B78" s="24">
        <v>1</v>
      </c>
      <c r="C78" s="25">
        <v>14</v>
      </c>
      <c r="D78" s="24" t="s">
        <v>113</v>
      </c>
      <c r="E78" s="24" t="s">
        <v>115</v>
      </c>
      <c r="F78" s="22">
        <v>352.08</v>
      </c>
      <c r="G78" s="22">
        <v>168.5766621438263</v>
      </c>
      <c r="H78" s="22">
        <v>15.212861021586395</v>
      </c>
      <c r="I78" s="22">
        <v>147.34897777777772</v>
      </c>
      <c r="J78" s="17">
        <f t="shared" si="9"/>
        <v>0.47880215332829557</v>
      </c>
      <c r="K78" s="17">
        <f t="shared" si="10"/>
        <v>4.3208535053358317E-2</v>
      </c>
      <c r="L78" s="17">
        <f t="shared" si="11"/>
        <v>0.41850993461082064</v>
      </c>
    </row>
    <row r="79" spans="1:12" x14ac:dyDescent="0.25">
      <c r="A79" s="24">
        <v>2040</v>
      </c>
      <c r="B79" s="24">
        <v>3</v>
      </c>
      <c r="C79" s="25">
        <v>14</v>
      </c>
      <c r="D79" s="24" t="s">
        <v>113</v>
      </c>
      <c r="E79" s="24" t="s">
        <v>115</v>
      </c>
      <c r="F79" s="22">
        <v>422.16</v>
      </c>
      <c r="G79" s="22">
        <v>198.52669552669559</v>
      </c>
      <c r="H79" s="22">
        <v>52.019095619566158</v>
      </c>
      <c r="I79" s="22">
        <v>160.72383072463779</v>
      </c>
      <c r="J79" s="17">
        <f t="shared" si="9"/>
        <v>0.47026410727377199</v>
      </c>
      <c r="K79" s="17">
        <f t="shared" si="10"/>
        <v>0.12322128012972844</v>
      </c>
      <c r="L79" s="17">
        <f t="shared" si="11"/>
        <v>0.38071781013037187</v>
      </c>
    </row>
    <row r="80" spans="1:12" x14ac:dyDescent="0.25">
      <c r="A80" s="24">
        <v>2071</v>
      </c>
      <c r="B80" s="24">
        <v>10</v>
      </c>
      <c r="C80" s="25">
        <v>14</v>
      </c>
      <c r="D80" s="24" t="s">
        <v>113</v>
      </c>
      <c r="E80" s="24" t="s">
        <v>115</v>
      </c>
      <c r="F80" s="22">
        <v>480</v>
      </c>
      <c r="G80" s="25" t="s">
        <v>17</v>
      </c>
      <c r="H80" s="25" t="s">
        <v>17</v>
      </c>
      <c r="I80" s="25" t="s">
        <v>17</v>
      </c>
      <c r="J80" s="25" t="s">
        <v>17</v>
      </c>
      <c r="K80" s="25" t="s">
        <v>17</v>
      </c>
      <c r="L80" s="25" t="s">
        <v>17</v>
      </c>
    </row>
    <row r="81" spans="1:12" x14ac:dyDescent="0.25">
      <c r="A81" s="24">
        <v>9107</v>
      </c>
      <c r="B81" s="24">
        <v>2</v>
      </c>
      <c r="C81" s="25">
        <v>14</v>
      </c>
      <c r="D81" s="24" t="s">
        <v>113</v>
      </c>
      <c r="E81" s="24" t="s">
        <v>115</v>
      </c>
      <c r="F81" s="22">
        <v>544.79999999999995</v>
      </c>
      <c r="G81" s="22">
        <v>162.02883460152191</v>
      </c>
      <c r="H81" s="22">
        <v>41.546358070651564</v>
      </c>
      <c r="I81" s="22">
        <v>114.78305391304346</v>
      </c>
      <c r="J81" s="17">
        <f t="shared" ref="J81:J87" si="12">G81/F81</f>
        <v>0.29740975514229429</v>
      </c>
      <c r="K81" s="17">
        <f t="shared" ref="K81:K87" si="13">H81/F81</f>
        <v>7.6259834931445614E-2</v>
      </c>
      <c r="L81" s="17">
        <f t="shared" ref="L81:L87" si="14">I81/F81</f>
        <v>0.21068842495052031</v>
      </c>
    </row>
    <row r="82" spans="1:12" x14ac:dyDescent="0.25">
      <c r="A82" s="24">
        <v>9108</v>
      </c>
      <c r="B82" s="24">
        <v>4</v>
      </c>
      <c r="C82" s="25">
        <v>14</v>
      </c>
      <c r="D82" s="24" t="s">
        <v>113</v>
      </c>
      <c r="E82" s="24" t="s">
        <v>115</v>
      </c>
      <c r="F82" s="22">
        <v>361.44</v>
      </c>
      <c r="G82" s="22">
        <v>181.91286133221621</v>
      </c>
      <c r="H82" s="22">
        <v>57.068055887622293</v>
      </c>
      <c r="I82" s="22">
        <v>139.86118956521744</v>
      </c>
      <c r="J82" s="17">
        <f t="shared" si="12"/>
        <v>0.50330030249063806</v>
      </c>
      <c r="K82" s="17">
        <f t="shared" si="13"/>
        <v>0.15789081420878234</v>
      </c>
      <c r="L82" s="17">
        <f t="shared" si="14"/>
        <v>0.38695548241815364</v>
      </c>
    </row>
    <row r="83" spans="1:12" x14ac:dyDescent="0.25">
      <c r="A83" s="24">
        <v>9113</v>
      </c>
      <c r="B83" s="24">
        <v>5</v>
      </c>
      <c r="C83" s="25">
        <v>14</v>
      </c>
      <c r="D83" s="24" t="s">
        <v>113</v>
      </c>
      <c r="E83" s="24" t="s">
        <v>115</v>
      </c>
      <c r="F83" s="22">
        <v>369.59999999999991</v>
      </c>
      <c r="G83" s="22">
        <v>264.0654545454546</v>
      </c>
      <c r="H83" s="22">
        <v>26.732312531772219</v>
      </c>
      <c r="I83" s="22">
        <v>138.49635710144929</v>
      </c>
      <c r="J83" s="17">
        <f t="shared" si="12"/>
        <v>0.71446280991735567</v>
      </c>
      <c r="K83" s="17">
        <f t="shared" si="13"/>
        <v>7.2327685421461646E-2</v>
      </c>
      <c r="L83" s="17">
        <f t="shared" si="14"/>
        <v>0.37471958090218971</v>
      </c>
    </row>
    <row r="84" spans="1:12" x14ac:dyDescent="0.25">
      <c r="A84" s="24">
        <v>9114</v>
      </c>
      <c r="B84" s="24">
        <v>8</v>
      </c>
      <c r="C84" s="25">
        <v>14</v>
      </c>
      <c r="D84" s="24" t="s">
        <v>113</v>
      </c>
      <c r="E84" s="24" t="s">
        <v>115</v>
      </c>
      <c r="F84" s="22">
        <v>336.96</v>
      </c>
      <c r="G84" s="22">
        <v>129.38902229845627</v>
      </c>
      <c r="H84" s="22">
        <v>14.421429612761875</v>
      </c>
      <c r="I84" s="22">
        <v>127.57647863247865</v>
      </c>
      <c r="J84" s="17">
        <f t="shared" si="12"/>
        <v>0.38398926370624487</v>
      </c>
      <c r="K84" s="17">
        <f t="shared" si="13"/>
        <v>4.2798639639013161E-2</v>
      </c>
      <c r="L84" s="17">
        <f t="shared" si="14"/>
        <v>0.37861015738508624</v>
      </c>
    </row>
    <row r="85" spans="1:12" x14ac:dyDescent="0.25">
      <c r="A85" s="24">
        <v>9115</v>
      </c>
      <c r="B85" s="24">
        <v>9</v>
      </c>
      <c r="C85" s="25">
        <v>14</v>
      </c>
      <c r="D85" s="24" t="s">
        <v>113</v>
      </c>
      <c r="E85" s="24" t="s">
        <v>115</v>
      </c>
      <c r="F85" s="22">
        <v>342.24</v>
      </c>
      <c r="G85" s="22">
        <v>142.80081716036776</v>
      </c>
      <c r="H85" s="22">
        <v>38.870755468409108</v>
      </c>
      <c r="I85" s="22">
        <v>141.69624615384609</v>
      </c>
      <c r="J85" s="17">
        <f t="shared" si="12"/>
        <v>0.41725343957564209</v>
      </c>
      <c r="K85" s="17">
        <f t="shared" si="13"/>
        <v>0.11357747624009205</v>
      </c>
      <c r="L85" s="17">
        <f t="shared" si="14"/>
        <v>0.41402596468515102</v>
      </c>
    </row>
    <row r="86" spans="1:12" x14ac:dyDescent="0.25">
      <c r="A86" s="24">
        <v>9118</v>
      </c>
      <c r="B86" s="24">
        <v>7</v>
      </c>
      <c r="C86" s="25">
        <v>14</v>
      </c>
      <c r="D86" s="24" t="s">
        <v>113</v>
      </c>
      <c r="E86" s="24" t="s">
        <v>115</v>
      </c>
      <c r="F86" s="22">
        <v>389.28</v>
      </c>
      <c r="G86" s="22">
        <v>193.25633383010435</v>
      </c>
      <c r="H86" s="22">
        <v>24.851844138936631</v>
      </c>
      <c r="I86" s="22">
        <v>136.85022222222221</v>
      </c>
      <c r="J86" s="17">
        <f t="shared" si="12"/>
        <v>0.49644557601239303</v>
      </c>
      <c r="K86" s="17">
        <f t="shared" si="13"/>
        <v>6.3840536731752551E-2</v>
      </c>
      <c r="L86" s="17">
        <f t="shared" si="14"/>
        <v>0.35154701557290952</v>
      </c>
    </row>
    <row r="87" spans="1:12" x14ac:dyDescent="0.25">
      <c r="A87" s="24">
        <v>9127</v>
      </c>
      <c r="B87" s="24">
        <v>11</v>
      </c>
      <c r="C87" s="25">
        <v>14</v>
      </c>
      <c r="D87" s="24" t="s">
        <v>113</v>
      </c>
      <c r="E87" s="24" t="s">
        <v>115</v>
      </c>
      <c r="F87" s="22">
        <v>345.59999999999991</v>
      </c>
      <c r="G87" s="22">
        <v>162.25229502149901</v>
      </c>
      <c r="H87" s="22">
        <v>45.4888266353136</v>
      </c>
      <c r="I87" s="22">
        <v>136.82794129402501</v>
      </c>
      <c r="J87" s="17">
        <f t="shared" si="12"/>
        <v>0.46948002031683755</v>
      </c>
      <c r="K87" s="17">
        <f t="shared" si="13"/>
        <v>0.13162276225495836</v>
      </c>
      <c r="L87" s="17">
        <f t="shared" si="14"/>
        <v>0.39591418198502615</v>
      </c>
    </row>
  </sheetData>
  <sortState ref="D2:L87">
    <sortCondition ref="D2:D87"/>
    <sortCondition descending="1" ref="E2:E87"/>
  </sortState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129"/>
  <sheetViews>
    <sheetView workbookViewId="0">
      <selection activeCell="P12" sqref="P12"/>
    </sheetView>
  </sheetViews>
  <sheetFormatPr defaultColWidth="8.875" defaultRowHeight="15.75" x14ac:dyDescent="0.25"/>
  <cols>
    <col min="1" max="13" width="9" style="18"/>
    <col min="14" max="17" width="8.875" style="14"/>
  </cols>
  <sheetData>
    <row r="1" spans="1:14" x14ac:dyDescent="0.25">
      <c r="A1" s="18" t="s">
        <v>4</v>
      </c>
      <c r="B1" s="18" t="s">
        <v>22</v>
      </c>
      <c r="C1" s="18" t="s">
        <v>6</v>
      </c>
      <c r="D1" s="18" t="s">
        <v>7</v>
      </c>
      <c r="E1" s="18" t="s">
        <v>8</v>
      </c>
      <c r="F1" s="18" t="s">
        <v>21</v>
      </c>
      <c r="G1" s="18" t="s">
        <v>23</v>
      </c>
      <c r="H1" s="18" t="s">
        <v>24</v>
      </c>
      <c r="I1" s="18" t="s">
        <v>25</v>
      </c>
      <c r="J1" s="18" t="s">
        <v>26</v>
      </c>
      <c r="K1" s="18" t="s">
        <v>27</v>
      </c>
      <c r="L1" s="18" t="s">
        <v>28</v>
      </c>
      <c r="M1" s="18" t="s">
        <v>19</v>
      </c>
      <c r="N1" s="10" t="s">
        <v>153</v>
      </c>
    </row>
    <row r="2" spans="1:14" x14ac:dyDescent="0.25">
      <c r="A2" s="18">
        <v>1306</v>
      </c>
      <c r="B2" s="18">
        <v>1</v>
      </c>
      <c r="C2" s="18">
        <v>0</v>
      </c>
      <c r="D2" s="18" t="s">
        <v>113</v>
      </c>
      <c r="E2" s="18" t="s">
        <v>115</v>
      </c>
      <c r="F2" s="15">
        <v>78.437999999999988</v>
      </c>
      <c r="G2" s="15">
        <v>26.94</v>
      </c>
      <c r="H2" s="15">
        <v>1.39</v>
      </c>
      <c r="I2" s="15">
        <v>25.25</v>
      </c>
      <c r="J2" s="15">
        <v>1.9</v>
      </c>
      <c r="K2" s="15">
        <v>1.33</v>
      </c>
      <c r="L2" s="15">
        <v>135.24799999999999</v>
      </c>
      <c r="M2" s="15">
        <v>2.911581291759465</v>
      </c>
      <c r="N2" s="65">
        <v>19.45</v>
      </c>
    </row>
    <row r="3" spans="1:14" x14ac:dyDescent="0.25">
      <c r="A3" s="18">
        <v>1306</v>
      </c>
      <c r="B3" s="18">
        <v>1</v>
      </c>
      <c r="C3" s="18">
        <v>1</v>
      </c>
      <c r="D3" s="18" t="s">
        <v>113</v>
      </c>
      <c r="E3" s="18" t="s">
        <v>115</v>
      </c>
      <c r="F3" s="15">
        <v>74.616</v>
      </c>
      <c r="G3" s="15">
        <v>31.05</v>
      </c>
      <c r="H3" s="15">
        <v>1.64</v>
      </c>
      <c r="I3" s="15">
        <v>21.97</v>
      </c>
      <c r="J3" s="15">
        <v>2.5299999999999998</v>
      </c>
      <c r="K3" s="15">
        <v>1.99</v>
      </c>
      <c r="L3" s="15">
        <v>133.79600000000002</v>
      </c>
      <c r="M3" s="15">
        <v>2.4030917874396134</v>
      </c>
      <c r="N3" s="65">
        <v>15.6</v>
      </c>
    </row>
    <row r="4" spans="1:14" x14ac:dyDescent="0.25">
      <c r="A4" s="18">
        <v>1306</v>
      </c>
      <c r="B4" s="18">
        <v>1</v>
      </c>
      <c r="C4" s="18">
        <v>2</v>
      </c>
      <c r="D4" s="18" t="s">
        <v>113</v>
      </c>
      <c r="E4" s="18" t="s">
        <v>115</v>
      </c>
      <c r="F4" s="15">
        <v>75.33</v>
      </c>
      <c r="G4" s="15">
        <v>34.61</v>
      </c>
      <c r="H4" s="15">
        <v>2.57</v>
      </c>
      <c r="I4" s="15">
        <v>16.75</v>
      </c>
      <c r="J4" s="15">
        <v>2.56</v>
      </c>
      <c r="K4" s="15">
        <v>1.55</v>
      </c>
      <c r="L4" s="15">
        <v>133.37</v>
      </c>
      <c r="M4" s="15">
        <v>2.1765385726668591</v>
      </c>
      <c r="N4" s="65">
        <v>15.8</v>
      </c>
    </row>
    <row r="5" spans="1:14" x14ac:dyDescent="0.25">
      <c r="A5" s="18">
        <v>1306</v>
      </c>
      <c r="B5" s="18">
        <v>1</v>
      </c>
      <c r="C5" s="18">
        <v>4</v>
      </c>
      <c r="D5" s="18" t="s">
        <v>113</v>
      </c>
      <c r="E5" s="18" t="s">
        <v>115</v>
      </c>
      <c r="F5" s="15">
        <v>59.4</v>
      </c>
      <c r="G5" s="15">
        <v>23.61</v>
      </c>
      <c r="H5" s="15">
        <v>1.22</v>
      </c>
      <c r="I5" s="15">
        <v>22.01</v>
      </c>
      <c r="J5" s="15">
        <v>1.63</v>
      </c>
      <c r="K5" s="15">
        <v>1.21</v>
      </c>
      <c r="L5" s="15">
        <v>109.07999999999998</v>
      </c>
      <c r="M5" s="15">
        <v>2.5158831003811946</v>
      </c>
      <c r="N5" s="65">
        <v>18.7</v>
      </c>
    </row>
    <row r="6" spans="1:14" x14ac:dyDescent="0.25">
      <c r="A6" s="18">
        <v>1306</v>
      </c>
      <c r="B6" s="18">
        <v>1</v>
      </c>
      <c r="C6" s="18">
        <v>6</v>
      </c>
      <c r="D6" s="18" t="s">
        <v>113</v>
      </c>
      <c r="E6" s="18" t="s">
        <v>115</v>
      </c>
      <c r="F6" s="15">
        <v>43.14</v>
      </c>
      <c r="G6" s="15">
        <v>16.78</v>
      </c>
      <c r="H6" s="15">
        <v>1.27</v>
      </c>
      <c r="I6" s="15">
        <v>13.83</v>
      </c>
      <c r="J6" s="15">
        <v>1.74</v>
      </c>
      <c r="K6" s="15">
        <v>1.02</v>
      </c>
      <c r="L6" s="15">
        <v>77.78</v>
      </c>
      <c r="M6" s="15">
        <v>2.570917759237187</v>
      </c>
      <c r="N6" s="65">
        <v>10.404</v>
      </c>
    </row>
    <row r="7" spans="1:14" x14ac:dyDescent="0.25">
      <c r="A7" s="18">
        <v>1306</v>
      </c>
      <c r="B7" s="18">
        <v>1</v>
      </c>
      <c r="C7" s="18">
        <v>8</v>
      </c>
      <c r="D7" s="18" t="s">
        <v>113</v>
      </c>
      <c r="E7" s="18" t="s">
        <v>115</v>
      </c>
      <c r="F7" s="15">
        <v>43.673999999999999</v>
      </c>
      <c r="G7" s="15">
        <v>17.579999999999998</v>
      </c>
      <c r="H7" s="15">
        <v>8.31</v>
      </c>
      <c r="I7" s="15">
        <v>14.96</v>
      </c>
      <c r="J7" s="15">
        <v>1.24</v>
      </c>
      <c r="K7" s="15">
        <v>9.73</v>
      </c>
      <c r="L7" s="15">
        <v>95.494</v>
      </c>
      <c r="M7" s="15">
        <v>2.4843003412969287</v>
      </c>
      <c r="N7" s="65">
        <v>20.89</v>
      </c>
    </row>
    <row r="8" spans="1:14" x14ac:dyDescent="0.25">
      <c r="A8" s="18">
        <v>1306</v>
      </c>
      <c r="B8" s="18">
        <v>1</v>
      </c>
      <c r="C8" s="18">
        <v>12</v>
      </c>
      <c r="D8" s="18" t="s">
        <v>113</v>
      </c>
      <c r="E8" s="18" t="s">
        <v>115</v>
      </c>
      <c r="F8" s="15">
        <v>66.317999999999998</v>
      </c>
      <c r="G8" s="15">
        <v>31.06</v>
      </c>
      <c r="H8" s="15">
        <v>1.59</v>
      </c>
      <c r="I8" s="15">
        <v>15.26</v>
      </c>
      <c r="J8" s="15">
        <v>2.57</v>
      </c>
      <c r="K8" s="15">
        <v>1.41</v>
      </c>
      <c r="L8" s="15">
        <v>118.208</v>
      </c>
      <c r="M8" s="15">
        <v>2.1351577591757889</v>
      </c>
      <c r="N8" s="65">
        <v>9.8699999999999992</v>
      </c>
    </row>
    <row r="9" spans="1:14" x14ac:dyDescent="0.25">
      <c r="A9" s="18">
        <v>1306</v>
      </c>
      <c r="B9" s="18">
        <v>1</v>
      </c>
      <c r="C9" s="18">
        <v>24</v>
      </c>
      <c r="D9" s="18" t="s">
        <v>113</v>
      </c>
      <c r="E9" s="18" t="s">
        <v>115</v>
      </c>
      <c r="F9" s="15">
        <v>60.359999999999992</v>
      </c>
      <c r="G9" s="15">
        <v>30.03</v>
      </c>
      <c r="H9" s="15">
        <v>1.29</v>
      </c>
      <c r="I9" s="15">
        <v>14.62</v>
      </c>
      <c r="J9" s="15">
        <v>2.1</v>
      </c>
      <c r="K9" s="15">
        <v>1.25</v>
      </c>
      <c r="L9" s="15">
        <v>109.64999999999999</v>
      </c>
      <c r="M9" s="15">
        <v>2.0099900099900099</v>
      </c>
      <c r="N9" s="65">
        <v>22.12</v>
      </c>
    </row>
    <row r="10" spans="1:14" x14ac:dyDescent="0.25">
      <c r="A10" s="18">
        <v>1934</v>
      </c>
      <c r="B10" s="18">
        <v>2</v>
      </c>
      <c r="C10" s="18">
        <v>0</v>
      </c>
      <c r="D10" s="18" t="s">
        <v>113</v>
      </c>
      <c r="E10" s="18" t="s">
        <v>115</v>
      </c>
      <c r="F10" s="15">
        <v>66.317999999999998</v>
      </c>
      <c r="G10" s="15">
        <v>31.06</v>
      </c>
      <c r="H10" s="15">
        <v>1.59</v>
      </c>
      <c r="I10" s="15">
        <v>15.26</v>
      </c>
      <c r="J10" s="15">
        <v>2.57</v>
      </c>
      <c r="K10" s="15">
        <v>1.41</v>
      </c>
      <c r="L10" s="15">
        <v>118.208</v>
      </c>
      <c r="M10" s="15">
        <v>2.1351577591757889</v>
      </c>
      <c r="N10" s="65">
        <v>25</v>
      </c>
    </row>
    <row r="11" spans="1:14" x14ac:dyDescent="0.25">
      <c r="A11" s="18">
        <v>1934</v>
      </c>
      <c r="B11" s="18">
        <v>2</v>
      </c>
      <c r="C11" s="18">
        <v>1</v>
      </c>
      <c r="D11" s="18" t="s">
        <v>113</v>
      </c>
      <c r="E11" s="18" t="s">
        <v>115</v>
      </c>
      <c r="F11" s="15">
        <v>47.363999999999997</v>
      </c>
      <c r="G11" s="15">
        <v>17.260000000000002</v>
      </c>
      <c r="H11" s="15">
        <v>1.45</v>
      </c>
      <c r="I11" s="15">
        <v>13.74</v>
      </c>
      <c r="J11" s="15">
        <v>1.96</v>
      </c>
      <c r="K11" s="15">
        <v>1.05</v>
      </c>
      <c r="L11" s="15">
        <v>82.823999999999984</v>
      </c>
      <c r="M11" s="15">
        <v>2.7441483198145997</v>
      </c>
      <c r="N11" s="65">
        <v>21.65</v>
      </c>
    </row>
    <row r="12" spans="1:14" x14ac:dyDescent="0.25">
      <c r="A12" s="18">
        <v>1934</v>
      </c>
      <c r="B12" s="18">
        <v>2</v>
      </c>
      <c r="C12" s="18">
        <v>2</v>
      </c>
      <c r="D12" s="18" t="s">
        <v>113</v>
      </c>
      <c r="E12" s="18" t="s">
        <v>115</v>
      </c>
      <c r="F12" s="15">
        <v>53.73</v>
      </c>
      <c r="G12" s="15">
        <v>27.67</v>
      </c>
      <c r="H12" s="15">
        <v>1.3</v>
      </c>
      <c r="I12" s="15">
        <v>15.17</v>
      </c>
      <c r="J12" s="15">
        <v>2.21</v>
      </c>
      <c r="K12" s="15">
        <v>1.27</v>
      </c>
      <c r="L12" s="15">
        <v>101.35</v>
      </c>
      <c r="M12" s="15">
        <v>1.9418142392482831</v>
      </c>
      <c r="N12" s="65">
        <v>22.12</v>
      </c>
    </row>
    <row r="13" spans="1:14" x14ac:dyDescent="0.25">
      <c r="A13" s="18">
        <v>1934</v>
      </c>
      <c r="B13" s="18">
        <v>2</v>
      </c>
      <c r="C13" s="18">
        <v>4</v>
      </c>
      <c r="D13" s="18" t="s">
        <v>113</v>
      </c>
      <c r="E13" s="18" t="s">
        <v>115</v>
      </c>
      <c r="F13" s="15">
        <v>57.701999999999998</v>
      </c>
      <c r="G13" s="15">
        <v>22.23</v>
      </c>
      <c r="H13" s="15">
        <v>1.48</v>
      </c>
      <c r="I13" s="15">
        <v>17.420000000000002</v>
      </c>
      <c r="J13" s="15">
        <v>2</v>
      </c>
      <c r="K13" s="15">
        <v>1.2</v>
      </c>
      <c r="L13" s="15">
        <v>102.03200000000001</v>
      </c>
      <c r="M13" s="15">
        <v>2.595681511470985</v>
      </c>
      <c r="N13" s="65">
        <v>16.649999999999999</v>
      </c>
    </row>
    <row r="14" spans="1:14" x14ac:dyDescent="0.25">
      <c r="A14" s="18">
        <v>1934</v>
      </c>
      <c r="B14" s="18">
        <v>2</v>
      </c>
      <c r="C14" s="18">
        <v>6</v>
      </c>
      <c r="D14" s="18" t="s">
        <v>113</v>
      </c>
      <c r="E14" s="18" t="s">
        <v>115</v>
      </c>
      <c r="F14" s="15">
        <v>52.902000000000001</v>
      </c>
      <c r="G14" s="15">
        <v>28.26</v>
      </c>
      <c r="H14" s="15">
        <v>1.38</v>
      </c>
      <c r="I14" s="15">
        <v>15.85</v>
      </c>
      <c r="J14" s="15">
        <v>2.17</v>
      </c>
      <c r="K14" s="15">
        <v>1.34</v>
      </c>
      <c r="L14" s="15">
        <v>101.902</v>
      </c>
      <c r="M14" s="15">
        <v>1.8719745222929935</v>
      </c>
      <c r="N14" s="65">
        <v>9.3249999999999993</v>
      </c>
    </row>
    <row r="15" spans="1:14" x14ac:dyDescent="0.25">
      <c r="A15" s="18">
        <v>1934</v>
      </c>
      <c r="B15" s="18">
        <v>2</v>
      </c>
      <c r="C15" s="18">
        <v>8</v>
      </c>
      <c r="D15" s="18" t="s">
        <v>113</v>
      </c>
      <c r="E15" s="18" t="s">
        <v>115</v>
      </c>
      <c r="F15" s="15">
        <v>54.402000000000001</v>
      </c>
      <c r="G15" s="15">
        <v>29.6</v>
      </c>
      <c r="H15" s="15">
        <v>1.42</v>
      </c>
      <c r="I15" s="15">
        <v>16.53</v>
      </c>
      <c r="J15" s="15">
        <v>2.2200000000000002</v>
      </c>
      <c r="K15" s="15">
        <v>1.36</v>
      </c>
      <c r="L15" s="15">
        <v>105.53200000000001</v>
      </c>
      <c r="M15" s="15">
        <v>1.8379054054054054</v>
      </c>
      <c r="N15" s="65">
        <v>16.55</v>
      </c>
    </row>
    <row r="16" spans="1:14" x14ac:dyDescent="0.25">
      <c r="A16" s="18">
        <v>1934</v>
      </c>
      <c r="B16" s="18">
        <v>2</v>
      </c>
      <c r="C16" s="18">
        <v>12</v>
      </c>
      <c r="D16" s="18" t="s">
        <v>113</v>
      </c>
      <c r="E16" s="18" t="s">
        <v>115</v>
      </c>
      <c r="F16" s="15">
        <v>55.518000000000001</v>
      </c>
      <c r="G16" s="15">
        <v>20.83</v>
      </c>
      <c r="H16" s="15">
        <v>1.35</v>
      </c>
      <c r="I16" s="15">
        <v>16.41</v>
      </c>
      <c r="J16" s="15">
        <v>1.93</v>
      </c>
      <c r="K16" s="15">
        <v>1.96</v>
      </c>
      <c r="L16" s="15">
        <v>97.99799999999999</v>
      </c>
      <c r="M16" s="15">
        <v>2.6652904464714355</v>
      </c>
      <c r="N16" s="65">
        <v>9.8949999999999996</v>
      </c>
    </row>
    <row r="17" spans="1:14" x14ac:dyDescent="0.25">
      <c r="A17" s="18">
        <v>1934</v>
      </c>
      <c r="B17" s="18">
        <v>2</v>
      </c>
      <c r="C17" s="18">
        <v>24</v>
      </c>
      <c r="D17" s="18" t="s">
        <v>113</v>
      </c>
      <c r="E17" s="18" t="s">
        <v>115</v>
      </c>
      <c r="F17" s="15">
        <v>65.343999999999994</v>
      </c>
      <c r="G17" s="15">
        <v>21.01</v>
      </c>
      <c r="H17" s="15">
        <v>0.97</v>
      </c>
      <c r="I17" s="15">
        <v>15.31</v>
      </c>
      <c r="J17" s="15">
        <v>1.58</v>
      </c>
      <c r="K17" s="15">
        <v>1.22</v>
      </c>
      <c r="L17" s="15">
        <v>89.685999999999993</v>
      </c>
      <c r="M17" s="15">
        <v>3.1101380295097569</v>
      </c>
      <c r="N17" s="65">
        <v>15.8</v>
      </c>
    </row>
    <row r="18" spans="1:14" x14ac:dyDescent="0.25">
      <c r="A18" s="18">
        <v>1615</v>
      </c>
      <c r="B18" s="18">
        <v>3</v>
      </c>
      <c r="C18" s="18">
        <v>0</v>
      </c>
      <c r="D18" s="18" t="s">
        <v>113</v>
      </c>
      <c r="E18" s="18" t="s">
        <v>115</v>
      </c>
      <c r="F18" s="15">
        <v>41.141999999999996</v>
      </c>
      <c r="G18" s="15">
        <v>13.18</v>
      </c>
      <c r="H18" s="15">
        <v>1.17</v>
      </c>
      <c r="I18" s="15">
        <v>9.5299999999999994</v>
      </c>
      <c r="J18" s="15">
        <v>1.55</v>
      </c>
      <c r="K18" s="15">
        <v>6.72</v>
      </c>
      <c r="L18" s="15">
        <v>73.291999999999987</v>
      </c>
      <c r="M18" s="15">
        <v>3.1215477996965095</v>
      </c>
      <c r="N18" s="65">
        <v>16.34</v>
      </c>
    </row>
    <row r="19" spans="1:14" x14ac:dyDescent="0.25">
      <c r="A19" s="18">
        <v>1615</v>
      </c>
      <c r="B19" s="18">
        <v>3</v>
      </c>
      <c r="C19" s="18">
        <v>1</v>
      </c>
      <c r="D19" s="18" t="s">
        <v>113</v>
      </c>
      <c r="E19" s="18" t="s">
        <v>115</v>
      </c>
      <c r="F19" s="15">
        <v>71.7</v>
      </c>
      <c r="G19" s="15">
        <v>30.16</v>
      </c>
      <c r="H19" s="15">
        <v>1.74</v>
      </c>
      <c r="I19" s="15">
        <v>18.3</v>
      </c>
      <c r="J19" s="15">
        <v>2.4</v>
      </c>
      <c r="K19" s="15">
        <v>1.39</v>
      </c>
      <c r="L19" s="15">
        <v>125.69</v>
      </c>
      <c r="M19" s="15">
        <v>2.3773209549071619</v>
      </c>
      <c r="N19" s="65">
        <v>19.45</v>
      </c>
    </row>
    <row r="20" spans="1:14" x14ac:dyDescent="0.25">
      <c r="A20" s="18">
        <v>1615</v>
      </c>
      <c r="B20" s="18">
        <v>3</v>
      </c>
      <c r="C20" s="18">
        <v>2</v>
      </c>
      <c r="D20" s="18" t="s">
        <v>113</v>
      </c>
      <c r="E20" s="18" t="s">
        <v>115</v>
      </c>
      <c r="F20" s="15">
        <v>70.175999999999988</v>
      </c>
      <c r="G20" s="15">
        <v>31.14</v>
      </c>
      <c r="H20" s="15">
        <v>1.86</v>
      </c>
      <c r="I20" s="15">
        <v>20.010000000000002</v>
      </c>
      <c r="J20" s="15">
        <v>2.71</v>
      </c>
      <c r="K20" s="15">
        <v>1.57</v>
      </c>
      <c r="L20" s="15">
        <v>127.46599999999998</v>
      </c>
      <c r="M20" s="15">
        <v>2.2535645472061652</v>
      </c>
      <c r="N20" s="65">
        <v>23.299999999999997</v>
      </c>
    </row>
    <row r="21" spans="1:14" x14ac:dyDescent="0.25">
      <c r="A21" s="18">
        <v>1615</v>
      </c>
      <c r="B21" s="18">
        <v>3</v>
      </c>
      <c r="C21" s="18">
        <v>4</v>
      </c>
      <c r="D21" s="18" t="s">
        <v>113</v>
      </c>
      <c r="E21" s="18" t="s">
        <v>115</v>
      </c>
      <c r="F21" s="15">
        <v>53.73</v>
      </c>
      <c r="G21" s="15">
        <v>27.67</v>
      </c>
      <c r="H21" s="15">
        <v>1.3</v>
      </c>
      <c r="I21" s="15">
        <v>15.17</v>
      </c>
      <c r="J21" s="15">
        <v>2.21</v>
      </c>
      <c r="K21" s="15">
        <v>1.27</v>
      </c>
      <c r="L21" s="15">
        <v>101.35</v>
      </c>
      <c r="M21" s="15">
        <v>1.9418142392482831</v>
      </c>
      <c r="N21" s="65">
        <v>12.7</v>
      </c>
    </row>
    <row r="22" spans="1:14" x14ac:dyDescent="0.25">
      <c r="A22" s="18">
        <v>1615</v>
      </c>
      <c r="B22" s="18">
        <v>3</v>
      </c>
      <c r="C22" s="18">
        <v>6</v>
      </c>
      <c r="D22" s="18" t="s">
        <v>113</v>
      </c>
      <c r="E22" s="18" t="s">
        <v>115</v>
      </c>
      <c r="F22" s="15">
        <v>55.943999999999996</v>
      </c>
      <c r="G22" s="15">
        <v>27.4</v>
      </c>
      <c r="H22" s="15">
        <v>1.41</v>
      </c>
      <c r="I22" s="15">
        <v>17.05</v>
      </c>
      <c r="J22" s="15">
        <v>1.97</v>
      </c>
      <c r="K22" s="15">
        <v>1.22</v>
      </c>
      <c r="L22" s="15">
        <v>104.99399999999999</v>
      </c>
      <c r="M22" s="15">
        <v>2.0417518248175184</v>
      </c>
      <c r="N22" s="65">
        <v>8.8800000000000008</v>
      </c>
    </row>
    <row r="23" spans="1:14" x14ac:dyDescent="0.25">
      <c r="A23" s="18">
        <v>1615</v>
      </c>
      <c r="B23" s="18">
        <v>3</v>
      </c>
      <c r="C23" s="18">
        <v>8</v>
      </c>
      <c r="D23" s="18" t="s">
        <v>113</v>
      </c>
      <c r="E23" s="18" t="s">
        <v>115</v>
      </c>
      <c r="F23" s="15">
        <v>57.344999999999999</v>
      </c>
      <c r="G23" s="15">
        <v>18.260000000000002</v>
      </c>
      <c r="H23" s="15">
        <v>9.06</v>
      </c>
      <c r="I23" s="15">
        <v>14.52</v>
      </c>
      <c r="J23" s="15">
        <v>1.46</v>
      </c>
      <c r="K23" s="15">
        <v>1.03</v>
      </c>
      <c r="L23" s="15">
        <v>83.095999999999989</v>
      </c>
      <c r="M23" s="15">
        <v>3.1404709748083239</v>
      </c>
      <c r="N23" s="65">
        <v>16.34</v>
      </c>
    </row>
    <row r="24" spans="1:14" x14ac:dyDescent="0.25">
      <c r="A24" s="18">
        <v>1615</v>
      </c>
      <c r="B24" s="18">
        <v>3</v>
      </c>
      <c r="C24" s="18">
        <v>12</v>
      </c>
      <c r="D24" s="18" t="s">
        <v>113</v>
      </c>
      <c r="E24" s="18" t="s">
        <v>115</v>
      </c>
      <c r="F24" s="15">
        <v>55.043999999999997</v>
      </c>
      <c r="G24" s="15">
        <v>28.03</v>
      </c>
      <c r="H24" s="15">
        <v>1.34</v>
      </c>
      <c r="I24" s="15">
        <v>15.49</v>
      </c>
      <c r="J24" s="15">
        <v>2.13</v>
      </c>
      <c r="K24" s="15">
        <v>1.25</v>
      </c>
      <c r="L24" s="15">
        <v>103.28399999999999</v>
      </c>
      <c r="M24" s="15">
        <v>1.963753121655369</v>
      </c>
      <c r="N24" s="65">
        <v>8.86</v>
      </c>
    </row>
    <row r="25" spans="1:14" x14ac:dyDescent="0.25">
      <c r="A25" s="18">
        <v>1615</v>
      </c>
      <c r="B25" s="18">
        <v>3</v>
      </c>
      <c r="C25" s="18">
        <v>24</v>
      </c>
      <c r="D25" s="18" t="s">
        <v>113</v>
      </c>
      <c r="E25" s="18" t="s">
        <v>115</v>
      </c>
      <c r="F25" s="15">
        <v>61.493999999999993</v>
      </c>
      <c r="G25" s="15">
        <v>24.09</v>
      </c>
      <c r="H25" s="15">
        <v>1.5</v>
      </c>
      <c r="I25" s="15">
        <v>17.11</v>
      </c>
      <c r="J25" s="15">
        <v>1.92</v>
      </c>
      <c r="K25" s="15">
        <v>1.01</v>
      </c>
      <c r="L25" s="15">
        <v>103.634</v>
      </c>
      <c r="M25" s="15">
        <v>2.5526774595267745</v>
      </c>
      <c r="N25" s="65">
        <v>18.149999999999999</v>
      </c>
    </row>
    <row r="26" spans="1:14" x14ac:dyDescent="0.25">
      <c r="A26" s="18">
        <v>1496</v>
      </c>
      <c r="B26" s="18">
        <v>4</v>
      </c>
      <c r="C26" s="18">
        <v>0</v>
      </c>
      <c r="D26" s="18" t="s">
        <v>113</v>
      </c>
      <c r="E26" s="18" t="s">
        <v>115</v>
      </c>
      <c r="F26" s="15">
        <v>61.965999999999987</v>
      </c>
      <c r="G26" s="15">
        <v>23.72666666666667</v>
      </c>
      <c r="H26" s="15">
        <v>1.3833333333333335</v>
      </c>
      <c r="I26" s="15">
        <v>16.68</v>
      </c>
      <c r="J26" s="15">
        <v>2.0066666666666664</v>
      </c>
      <c r="K26" s="15">
        <v>3.1533333333333338</v>
      </c>
      <c r="L26" s="15">
        <v>108.916</v>
      </c>
      <c r="M26" s="15">
        <v>2.6116605788142726</v>
      </c>
      <c r="N26" s="65">
        <v>17</v>
      </c>
    </row>
    <row r="27" spans="1:14" x14ac:dyDescent="0.25">
      <c r="A27" s="18">
        <v>1496</v>
      </c>
      <c r="B27" s="18">
        <v>4</v>
      </c>
      <c r="C27" s="18">
        <v>1</v>
      </c>
      <c r="D27" s="18" t="s">
        <v>113</v>
      </c>
      <c r="E27" s="18" t="s">
        <v>115</v>
      </c>
      <c r="F27" s="15">
        <v>64.56</v>
      </c>
      <c r="G27" s="15">
        <v>26.156666666666666</v>
      </c>
      <c r="H27" s="15">
        <v>1.61</v>
      </c>
      <c r="I27" s="15">
        <v>18.003333333333334</v>
      </c>
      <c r="J27" s="15">
        <v>2.2966666666666669</v>
      </c>
      <c r="K27" s="15">
        <v>1.4766666666666666</v>
      </c>
      <c r="L27" s="15">
        <v>114.10333333333334</v>
      </c>
      <c r="M27" s="15">
        <v>2.4682044093284059</v>
      </c>
      <c r="N27" s="65">
        <v>18.63</v>
      </c>
    </row>
    <row r="28" spans="1:14" x14ac:dyDescent="0.25">
      <c r="A28" s="18">
        <v>1496</v>
      </c>
      <c r="B28" s="18">
        <v>4</v>
      </c>
      <c r="C28" s="18">
        <v>2</v>
      </c>
      <c r="D28" s="18" t="s">
        <v>113</v>
      </c>
      <c r="E28" s="18" t="s">
        <v>115</v>
      </c>
      <c r="F28" s="15">
        <v>66.411999999999992</v>
      </c>
      <c r="G28" s="15">
        <v>31.14</v>
      </c>
      <c r="H28" s="15">
        <v>1.9100000000000001</v>
      </c>
      <c r="I28" s="15">
        <v>17.310000000000002</v>
      </c>
      <c r="J28" s="15">
        <v>2.4933333333333332</v>
      </c>
      <c r="K28" s="15">
        <v>1.4633333333333336</v>
      </c>
      <c r="L28" s="15">
        <v>120.72866666666665</v>
      </c>
      <c r="M28" s="15">
        <v>2.1326910725754655</v>
      </c>
      <c r="N28" s="65">
        <v>13.89</v>
      </c>
    </row>
    <row r="29" spans="1:14" x14ac:dyDescent="0.25">
      <c r="A29" s="18">
        <v>1496</v>
      </c>
      <c r="B29" s="18">
        <v>4</v>
      </c>
      <c r="C29" s="18">
        <v>4</v>
      </c>
      <c r="D29" s="18" t="s">
        <v>113</v>
      </c>
      <c r="E29" s="18" t="s">
        <v>115</v>
      </c>
      <c r="F29" s="15">
        <v>56.943999999999996</v>
      </c>
      <c r="G29" s="15">
        <v>24.503333333333334</v>
      </c>
      <c r="H29" s="15">
        <v>1.3333333333333333</v>
      </c>
      <c r="I29" s="15">
        <v>18.200000000000003</v>
      </c>
      <c r="J29" s="15">
        <v>1.9466666666666665</v>
      </c>
      <c r="K29" s="15">
        <v>1.2266666666666668</v>
      </c>
      <c r="L29" s="15">
        <v>104.154</v>
      </c>
      <c r="M29" s="15">
        <v>2.3239287171813356</v>
      </c>
      <c r="N29" s="65">
        <v>17.54</v>
      </c>
    </row>
    <row r="30" spans="1:14" x14ac:dyDescent="0.25">
      <c r="A30" s="18">
        <v>1496</v>
      </c>
      <c r="B30" s="18">
        <v>4</v>
      </c>
      <c r="C30" s="18">
        <v>6</v>
      </c>
      <c r="D30" s="18" t="s">
        <v>113</v>
      </c>
      <c r="E30" s="18" t="s">
        <v>115</v>
      </c>
      <c r="F30" s="15">
        <v>50.661999999999999</v>
      </c>
      <c r="G30" s="15">
        <v>24.146666666666665</v>
      </c>
      <c r="H30" s="15">
        <v>1.3533333333333333</v>
      </c>
      <c r="I30" s="15">
        <v>15.576666666666668</v>
      </c>
      <c r="J30" s="15">
        <v>1.96</v>
      </c>
      <c r="K30" s="15">
        <v>1.1933333333333334</v>
      </c>
      <c r="L30" s="15">
        <v>94.891999999999996</v>
      </c>
      <c r="M30" s="15">
        <v>2.0980949751518501</v>
      </c>
      <c r="N30" s="65">
        <v>9.5399999999999991</v>
      </c>
    </row>
    <row r="31" spans="1:14" x14ac:dyDescent="0.25">
      <c r="A31" s="18">
        <v>1496</v>
      </c>
      <c r="B31" s="18">
        <v>4</v>
      </c>
      <c r="C31" s="18">
        <v>8</v>
      </c>
      <c r="D31" s="18" t="s">
        <v>113</v>
      </c>
      <c r="E31" s="18" t="s">
        <v>115</v>
      </c>
      <c r="F31" s="15">
        <v>45.613999999999997</v>
      </c>
      <c r="G31" s="15">
        <v>21.813333333333333</v>
      </c>
      <c r="H31" s="15">
        <v>6.2633333333333328</v>
      </c>
      <c r="I31" s="15">
        <v>15.336666666666668</v>
      </c>
      <c r="J31" s="15">
        <v>1.64</v>
      </c>
      <c r="K31" s="15">
        <v>4.04</v>
      </c>
      <c r="L31" s="15">
        <v>94.707333333333338</v>
      </c>
      <c r="M31" s="15">
        <v>2.0911063569682149</v>
      </c>
      <c r="N31" s="65">
        <v>17.93</v>
      </c>
    </row>
    <row r="32" spans="1:14" x14ac:dyDescent="0.25">
      <c r="A32" s="18">
        <v>1496</v>
      </c>
      <c r="B32" s="18">
        <v>4</v>
      </c>
      <c r="C32" s="18">
        <v>12</v>
      </c>
      <c r="D32" s="18" t="s">
        <v>113</v>
      </c>
      <c r="E32" s="18" t="s">
        <v>115</v>
      </c>
      <c r="F32" s="15">
        <v>58.96</v>
      </c>
      <c r="G32" s="15">
        <v>26.64</v>
      </c>
      <c r="H32" s="15">
        <v>1.4266666666666667</v>
      </c>
      <c r="I32" s="15">
        <v>15.72</v>
      </c>
      <c r="J32" s="15">
        <v>2.21</v>
      </c>
      <c r="K32" s="15">
        <v>1.54</v>
      </c>
      <c r="L32" s="15">
        <v>106.49666666666667</v>
      </c>
      <c r="M32" s="15">
        <v>2.2132132132132134</v>
      </c>
      <c r="N32" s="65">
        <v>8.0399999999999991</v>
      </c>
    </row>
    <row r="33" spans="1:14" x14ac:dyDescent="0.25">
      <c r="A33" s="18">
        <v>1496</v>
      </c>
      <c r="B33" s="18">
        <v>4</v>
      </c>
      <c r="C33" s="18">
        <v>24</v>
      </c>
      <c r="D33" s="18" t="s">
        <v>113</v>
      </c>
      <c r="E33" s="18" t="s">
        <v>115</v>
      </c>
      <c r="F33" s="15">
        <v>57.15</v>
      </c>
      <c r="G33" s="15">
        <v>23.880000000000006</v>
      </c>
      <c r="H33" s="15">
        <v>1.2533333333333332</v>
      </c>
      <c r="I33" s="15">
        <v>15.68</v>
      </c>
      <c r="J33" s="15">
        <v>1.8666666666666665</v>
      </c>
      <c r="K33" s="15">
        <v>1.1599999999999999</v>
      </c>
      <c r="L33" s="15">
        <v>100.99</v>
      </c>
      <c r="M33" s="15">
        <v>2.3932160804020093</v>
      </c>
      <c r="N33" s="65">
        <v>19.649999999999999</v>
      </c>
    </row>
    <row r="34" spans="1:14" x14ac:dyDescent="0.25">
      <c r="A34" s="18">
        <v>1934</v>
      </c>
      <c r="B34" s="18">
        <v>1</v>
      </c>
      <c r="C34" s="18">
        <v>0</v>
      </c>
      <c r="D34" s="18" t="s">
        <v>113</v>
      </c>
      <c r="E34" s="18" t="s">
        <v>116</v>
      </c>
      <c r="F34" s="15">
        <v>37.404000000000003</v>
      </c>
      <c r="G34" s="15">
        <v>20.079999999999998</v>
      </c>
      <c r="H34" s="15">
        <v>1.07</v>
      </c>
      <c r="I34" s="15">
        <v>11.61</v>
      </c>
      <c r="J34" s="15">
        <v>1.99</v>
      </c>
      <c r="K34" s="15">
        <v>1.1000000000000001</v>
      </c>
      <c r="L34" s="15">
        <v>73.253999999999991</v>
      </c>
      <c r="M34" s="15">
        <v>1.8627490039840642</v>
      </c>
      <c r="N34" s="65">
        <v>16.75</v>
      </c>
    </row>
    <row r="35" spans="1:14" x14ac:dyDescent="0.25">
      <c r="A35" s="18">
        <v>1934</v>
      </c>
      <c r="B35" s="18">
        <v>1</v>
      </c>
      <c r="C35" s="18">
        <v>1</v>
      </c>
      <c r="D35" s="18" t="s">
        <v>113</v>
      </c>
      <c r="E35" s="18" t="s">
        <v>116</v>
      </c>
      <c r="F35" s="15">
        <v>51.438000000000002</v>
      </c>
      <c r="G35" s="15">
        <v>24.8</v>
      </c>
      <c r="H35" s="15">
        <v>1.35</v>
      </c>
      <c r="I35" s="15">
        <v>15.57</v>
      </c>
      <c r="J35" s="15">
        <v>1.9</v>
      </c>
      <c r="K35" s="15">
        <v>1.22</v>
      </c>
      <c r="L35" s="15">
        <v>96.277999999999992</v>
      </c>
      <c r="M35" s="15">
        <v>2.0741129032258065</v>
      </c>
      <c r="N35" s="65">
        <v>12.09</v>
      </c>
    </row>
    <row r="36" spans="1:14" x14ac:dyDescent="0.25">
      <c r="A36" s="18">
        <v>1934</v>
      </c>
      <c r="B36" s="18">
        <v>1</v>
      </c>
      <c r="C36" s="18">
        <v>2</v>
      </c>
      <c r="D36" s="18" t="s">
        <v>113</v>
      </c>
      <c r="E36" s="18" t="s">
        <v>116</v>
      </c>
      <c r="F36" s="15">
        <v>70.175999999999988</v>
      </c>
      <c r="G36" s="15">
        <v>31.14</v>
      </c>
      <c r="H36" s="15">
        <v>1.86</v>
      </c>
      <c r="I36" s="15">
        <v>20.010000000000002</v>
      </c>
      <c r="J36" s="15">
        <v>2.71</v>
      </c>
      <c r="K36" s="15">
        <v>1.57</v>
      </c>
      <c r="L36" s="15">
        <v>127.46599999999998</v>
      </c>
      <c r="M36" s="15">
        <v>2.2535645472061652</v>
      </c>
      <c r="N36" s="65">
        <v>14.8</v>
      </c>
    </row>
    <row r="37" spans="1:14" x14ac:dyDescent="0.25">
      <c r="A37" s="18">
        <v>1934</v>
      </c>
      <c r="B37" s="18">
        <v>1</v>
      </c>
      <c r="C37" s="18">
        <v>4</v>
      </c>
      <c r="D37" s="18" t="s">
        <v>113</v>
      </c>
      <c r="E37" s="18" t="s">
        <v>116</v>
      </c>
      <c r="F37" s="15">
        <v>74.616</v>
      </c>
      <c r="G37" s="15">
        <v>31.05</v>
      </c>
      <c r="H37" s="15">
        <v>1.64</v>
      </c>
      <c r="I37" s="15">
        <v>21.97</v>
      </c>
      <c r="J37" s="15">
        <v>2.5299999999999998</v>
      </c>
      <c r="K37" s="15">
        <v>1.99</v>
      </c>
      <c r="L37" s="15">
        <v>133.79600000000002</v>
      </c>
      <c r="M37" s="15">
        <v>2.4030917874396134</v>
      </c>
      <c r="N37" s="65">
        <v>12.89</v>
      </c>
    </row>
    <row r="38" spans="1:14" x14ac:dyDescent="0.25">
      <c r="A38" s="18">
        <v>1934</v>
      </c>
      <c r="B38" s="18">
        <v>1</v>
      </c>
      <c r="C38" s="18">
        <v>6</v>
      </c>
      <c r="D38" s="18" t="s">
        <v>113</v>
      </c>
      <c r="E38" s="18" t="s">
        <v>116</v>
      </c>
      <c r="F38" s="15">
        <v>78.437999999999988</v>
      </c>
      <c r="G38" s="15">
        <v>26.94</v>
      </c>
      <c r="H38" s="15">
        <v>1.39</v>
      </c>
      <c r="I38" s="15">
        <v>25.25</v>
      </c>
      <c r="J38" s="15">
        <v>1.9</v>
      </c>
      <c r="K38" s="15">
        <v>1.33</v>
      </c>
      <c r="L38" s="15">
        <v>135.24799999999999</v>
      </c>
      <c r="M38" s="15">
        <v>2.911581291759465</v>
      </c>
      <c r="N38" s="65">
        <v>10.87</v>
      </c>
    </row>
    <row r="39" spans="1:14" x14ac:dyDescent="0.25">
      <c r="A39" s="18">
        <v>1934</v>
      </c>
      <c r="B39" s="18">
        <v>1</v>
      </c>
      <c r="C39" s="18">
        <v>8</v>
      </c>
      <c r="D39" s="18" t="s">
        <v>113</v>
      </c>
      <c r="E39" s="18" t="s">
        <v>116</v>
      </c>
      <c r="F39" s="15">
        <v>59.22</v>
      </c>
      <c r="G39" s="15">
        <v>24.77</v>
      </c>
      <c r="H39" s="15">
        <v>1.4</v>
      </c>
      <c r="I39" s="15">
        <v>15.56</v>
      </c>
      <c r="J39" s="15">
        <v>2.16</v>
      </c>
      <c r="K39" s="15">
        <v>1.25</v>
      </c>
      <c r="L39" s="15">
        <v>104.36</v>
      </c>
      <c r="M39" s="15">
        <v>2.3907953169156237</v>
      </c>
      <c r="N39" s="65">
        <v>8.2989999999999995</v>
      </c>
    </row>
    <row r="40" spans="1:14" x14ac:dyDescent="0.25">
      <c r="A40" s="18">
        <v>1934</v>
      </c>
      <c r="B40" s="18">
        <v>1</v>
      </c>
      <c r="C40" s="18">
        <v>12</v>
      </c>
      <c r="D40" s="18" t="s">
        <v>113</v>
      </c>
      <c r="E40" s="18" t="s">
        <v>116</v>
      </c>
      <c r="F40" s="15">
        <v>66.924000000000007</v>
      </c>
      <c r="G40" s="15">
        <v>29.93</v>
      </c>
      <c r="H40" s="15">
        <v>1.7</v>
      </c>
      <c r="I40" s="15">
        <v>16.25</v>
      </c>
      <c r="J40" s="15">
        <v>2.57</v>
      </c>
      <c r="K40" s="15">
        <v>1.5</v>
      </c>
      <c r="L40" s="15">
        <v>118.87400000000001</v>
      </c>
      <c r="M40" s="15">
        <v>2.236017373872369</v>
      </c>
      <c r="N40" s="65">
        <v>12.504999999999999</v>
      </c>
    </row>
    <row r="41" spans="1:14" x14ac:dyDescent="0.25">
      <c r="A41" s="18">
        <v>1934</v>
      </c>
      <c r="B41" s="18">
        <v>1</v>
      </c>
      <c r="C41" s="18">
        <v>24</v>
      </c>
      <c r="D41" s="18" t="s">
        <v>113</v>
      </c>
      <c r="E41" s="18" t="s">
        <v>116</v>
      </c>
      <c r="F41" s="15">
        <v>60.101999999999997</v>
      </c>
      <c r="G41" s="15">
        <v>26.9</v>
      </c>
      <c r="H41" s="15">
        <v>1.64</v>
      </c>
      <c r="I41" s="15">
        <v>15.43</v>
      </c>
      <c r="J41" s="15">
        <v>2.33</v>
      </c>
      <c r="K41" s="15">
        <v>1.29</v>
      </c>
      <c r="L41" s="15">
        <v>107.69200000000001</v>
      </c>
      <c r="M41" s="15">
        <v>2.2342750929368029</v>
      </c>
      <c r="N41" s="65">
        <v>13.05</v>
      </c>
    </row>
    <row r="42" spans="1:14" x14ac:dyDescent="0.25">
      <c r="A42" s="18">
        <v>1496</v>
      </c>
      <c r="B42" s="18">
        <v>2</v>
      </c>
      <c r="C42" s="18">
        <v>0</v>
      </c>
      <c r="D42" s="18" t="s">
        <v>113</v>
      </c>
      <c r="E42" s="18" t="s">
        <v>116</v>
      </c>
      <c r="F42" s="15">
        <v>54.995999999999995</v>
      </c>
      <c r="G42" s="15">
        <v>25.99</v>
      </c>
      <c r="H42" s="15">
        <v>1.4</v>
      </c>
      <c r="I42" s="15">
        <v>15.79</v>
      </c>
      <c r="J42" s="15">
        <v>1.84</v>
      </c>
      <c r="K42" s="15">
        <v>1.1499999999999999</v>
      </c>
      <c r="L42" s="15">
        <v>101.166</v>
      </c>
      <c r="M42" s="15">
        <v>2.116044632550981</v>
      </c>
      <c r="N42" s="65">
        <v>19.05</v>
      </c>
    </row>
    <row r="43" spans="1:14" x14ac:dyDescent="0.25">
      <c r="A43" s="18">
        <v>1496</v>
      </c>
      <c r="B43" s="18">
        <v>2</v>
      </c>
      <c r="C43" s="18">
        <v>1</v>
      </c>
      <c r="D43" s="18" t="s">
        <v>113</v>
      </c>
      <c r="E43" s="18" t="s">
        <v>116</v>
      </c>
      <c r="F43" s="15">
        <v>76.89</v>
      </c>
      <c r="G43" s="15">
        <v>25.86</v>
      </c>
      <c r="H43" s="15">
        <v>1.94</v>
      </c>
      <c r="I43" s="15">
        <v>17.600000000000001</v>
      </c>
      <c r="J43" s="15">
        <v>2.4500000000000002</v>
      </c>
      <c r="K43" s="15">
        <v>1.27</v>
      </c>
      <c r="L43" s="15">
        <v>126.00999999999999</v>
      </c>
      <c r="M43" s="15">
        <v>2.9733178654292343</v>
      </c>
      <c r="N43" s="65">
        <v>14.350000000000001</v>
      </c>
    </row>
    <row r="44" spans="1:14" x14ac:dyDescent="0.25">
      <c r="A44" s="18">
        <v>1496</v>
      </c>
      <c r="B44" s="18">
        <v>2</v>
      </c>
      <c r="C44" s="18">
        <v>2</v>
      </c>
      <c r="D44" s="18" t="s">
        <v>113</v>
      </c>
      <c r="E44" s="18" t="s">
        <v>116</v>
      </c>
      <c r="F44" s="15">
        <v>77.040000000000006</v>
      </c>
      <c r="G44" s="15">
        <v>29.82</v>
      </c>
      <c r="H44" s="15">
        <v>1.84</v>
      </c>
      <c r="I44" s="15">
        <v>19.45</v>
      </c>
      <c r="J44" s="15">
        <v>2.77</v>
      </c>
      <c r="K44" s="15">
        <v>1.76</v>
      </c>
      <c r="L44" s="15">
        <v>132.68</v>
      </c>
      <c r="M44" s="15">
        <v>2.5835010060362174</v>
      </c>
      <c r="N44" s="65">
        <v>18.350000000000001</v>
      </c>
    </row>
    <row r="45" spans="1:14" x14ac:dyDescent="0.25">
      <c r="A45" s="18">
        <v>1496</v>
      </c>
      <c r="B45" s="18">
        <v>2</v>
      </c>
      <c r="C45" s="18">
        <v>4</v>
      </c>
      <c r="D45" s="18" t="s">
        <v>113</v>
      </c>
      <c r="E45" s="18" t="s">
        <v>116</v>
      </c>
      <c r="F45" s="15">
        <v>76.361999999999995</v>
      </c>
      <c r="G45" s="15">
        <v>28.97</v>
      </c>
      <c r="H45" s="15">
        <v>1.75</v>
      </c>
      <c r="I45" s="15">
        <v>17.34</v>
      </c>
      <c r="J45" s="15">
        <v>2.56</v>
      </c>
      <c r="K45" s="15">
        <v>1.27</v>
      </c>
      <c r="L45" s="15">
        <v>128.25200000000001</v>
      </c>
      <c r="M45" s="15">
        <v>2.63589920607525</v>
      </c>
      <c r="N45" s="65">
        <v>17.899999999999999</v>
      </c>
    </row>
    <row r="46" spans="1:14" x14ac:dyDescent="0.25">
      <c r="A46" s="18">
        <v>1496</v>
      </c>
      <c r="B46" s="18">
        <v>2</v>
      </c>
      <c r="C46" s="18">
        <v>6</v>
      </c>
      <c r="D46" s="18" t="s">
        <v>113</v>
      </c>
      <c r="E46" s="18" t="s">
        <v>116</v>
      </c>
      <c r="F46" s="15">
        <v>57.701999999999998</v>
      </c>
      <c r="G46" s="15">
        <v>22.23</v>
      </c>
      <c r="H46" s="15">
        <v>1.48</v>
      </c>
      <c r="I46" s="15">
        <v>17.420000000000002</v>
      </c>
      <c r="J46" s="15">
        <v>2</v>
      </c>
      <c r="K46" s="15">
        <v>1.2</v>
      </c>
      <c r="L46" s="15">
        <v>102.03200000000001</v>
      </c>
      <c r="M46" s="15">
        <v>2.595681511470985</v>
      </c>
      <c r="N46" s="65">
        <v>12.8</v>
      </c>
    </row>
    <row r="47" spans="1:14" x14ac:dyDescent="0.25">
      <c r="A47" s="18">
        <v>1496</v>
      </c>
      <c r="B47" s="18">
        <v>2</v>
      </c>
      <c r="C47" s="18">
        <v>8</v>
      </c>
      <c r="D47" s="18" t="s">
        <v>113</v>
      </c>
      <c r="E47" s="18" t="s">
        <v>116</v>
      </c>
      <c r="F47" s="15">
        <v>69.156000000000006</v>
      </c>
      <c r="G47" s="15">
        <v>23.48</v>
      </c>
      <c r="H47" s="15">
        <v>1.34</v>
      </c>
      <c r="I47" s="15">
        <v>23.96</v>
      </c>
      <c r="J47" s="15">
        <v>1.8</v>
      </c>
      <c r="K47" s="15">
        <v>1.1200000000000001</v>
      </c>
      <c r="L47" s="15">
        <v>120.85600000000001</v>
      </c>
      <c r="M47" s="15">
        <v>2.9453151618398641</v>
      </c>
      <c r="N47" s="65">
        <v>10.4</v>
      </c>
    </row>
    <row r="48" spans="1:14" x14ac:dyDescent="0.25">
      <c r="A48" s="18">
        <v>1496</v>
      </c>
      <c r="B48" s="18">
        <v>2</v>
      </c>
      <c r="C48" s="18">
        <v>12</v>
      </c>
      <c r="D48" s="18" t="s">
        <v>113</v>
      </c>
      <c r="E48" s="18" t="s">
        <v>116</v>
      </c>
      <c r="F48" s="15">
        <v>62.256</v>
      </c>
      <c r="G48" s="15">
        <v>22.03</v>
      </c>
      <c r="H48" s="15">
        <v>1.32</v>
      </c>
      <c r="I48" s="15">
        <v>17.07</v>
      </c>
      <c r="J48" s="15">
        <v>1.8</v>
      </c>
      <c r="K48" s="15">
        <v>1.24</v>
      </c>
      <c r="L48" s="15">
        <v>105.71599999999998</v>
      </c>
      <c r="M48" s="15">
        <v>2.8259645937358147</v>
      </c>
      <c r="N48" s="65">
        <v>13.6</v>
      </c>
    </row>
    <row r="49" spans="1:14" x14ac:dyDescent="0.25">
      <c r="A49" s="18">
        <v>1496</v>
      </c>
      <c r="B49" s="18">
        <v>2</v>
      </c>
      <c r="C49" s="18">
        <v>24</v>
      </c>
      <c r="D49" s="18" t="s">
        <v>113</v>
      </c>
      <c r="E49" s="18" t="s">
        <v>116</v>
      </c>
      <c r="F49" s="15">
        <v>66.512666666666661</v>
      </c>
      <c r="G49" s="15">
        <v>27.39</v>
      </c>
      <c r="H49" s="15">
        <v>1.4855555555555553</v>
      </c>
      <c r="I49" s="15">
        <v>16.854444444444443</v>
      </c>
      <c r="J49" s="15">
        <v>2.0744444444444445</v>
      </c>
      <c r="K49" s="15">
        <v>1.9022222222222223</v>
      </c>
      <c r="L49" s="15">
        <v>114.72488888888888</v>
      </c>
      <c r="M49" s="15">
        <v>2.4283558476329556</v>
      </c>
      <c r="N49" s="65">
        <v>18.2</v>
      </c>
    </row>
    <row r="50" spans="1:14" x14ac:dyDescent="0.25">
      <c r="A50" s="18">
        <v>1306</v>
      </c>
      <c r="B50" s="18">
        <v>3</v>
      </c>
      <c r="C50" s="18">
        <v>0</v>
      </c>
      <c r="D50" s="18" t="s">
        <v>113</v>
      </c>
      <c r="E50" s="18" t="s">
        <v>116</v>
      </c>
      <c r="F50" s="15">
        <v>71.765999999999991</v>
      </c>
      <c r="G50" s="15">
        <v>27.47</v>
      </c>
      <c r="H50" s="15">
        <v>1.32</v>
      </c>
      <c r="I50" s="15">
        <v>18.28</v>
      </c>
      <c r="J50" s="15">
        <v>1.98</v>
      </c>
      <c r="K50" s="15">
        <v>1.33</v>
      </c>
      <c r="L50" s="15">
        <v>122.14599999999999</v>
      </c>
      <c r="M50" s="15">
        <v>2.6125227520931924</v>
      </c>
      <c r="N50" s="65">
        <v>20.149999999999999</v>
      </c>
    </row>
    <row r="51" spans="1:14" x14ac:dyDescent="0.25">
      <c r="A51" s="18">
        <v>1306</v>
      </c>
      <c r="B51" s="18">
        <v>3</v>
      </c>
      <c r="C51" s="18">
        <v>1</v>
      </c>
      <c r="D51" s="18" t="s">
        <v>113</v>
      </c>
      <c r="E51" s="18" t="s">
        <v>116</v>
      </c>
      <c r="F51" s="15">
        <v>53.693999999999996</v>
      </c>
      <c r="G51" s="15">
        <v>26.73</v>
      </c>
      <c r="H51" s="15">
        <v>1.45</v>
      </c>
      <c r="I51" s="15">
        <v>13.59</v>
      </c>
      <c r="J51" s="15">
        <v>2.17</v>
      </c>
      <c r="K51" s="15">
        <v>1.22</v>
      </c>
      <c r="L51" s="15">
        <v>98.853999999999999</v>
      </c>
      <c r="M51" s="15">
        <v>2.0087542087542087</v>
      </c>
      <c r="N51" s="65">
        <v>10.324999999999999</v>
      </c>
    </row>
    <row r="52" spans="1:14" x14ac:dyDescent="0.25">
      <c r="A52" s="18">
        <v>1306</v>
      </c>
      <c r="B52" s="18">
        <v>3</v>
      </c>
      <c r="C52" s="18">
        <v>2</v>
      </c>
      <c r="D52" s="18" t="s">
        <v>113</v>
      </c>
      <c r="E52" s="18" t="s">
        <v>116</v>
      </c>
      <c r="F52" s="15">
        <v>67.739999999999995</v>
      </c>
      <c r="G52" s="15">
        <v>29.63</v>
      </c>
      <c r="H52" s="15">
        <v>1.66</v>
      </c>
      <c r="I52" s="15">
        <v>20.59</v>
      </c>
      <c r="J52" s="15">
        <v>2.6</v>
      </c>
      <c r="K52" s="15">
        <v>1.9</v>
      </c>
      <c r="L52" s="15">
        <v>124.11999999999999</v>
      </c>
      <c r="M52" s="15">
        <v>2.2861964225447182</v>
      </c>
      <c r="N52" s="65">
        <v>16.350000000000001</v>
      </c>
    </row>
    <row r="53" spans="1:14" x14ac:dyDescent="0.25">
      <c r="A53" s="18">
        <v>1306</v>
      </c>
      <c r="B53" s="18">
        <v>3</v>
      </c>
      <c r="C53" s="18">
        <v>4</v>
      </c>
      <c r="D53" s="18" t="s">
        <v>113</v>
      </c>
      <c r="E53" s="18" t="s">
        <v>116</v>
      </c>
      <c r="F53" s="15">
        <v>50.375999999999998</v>
      </c>
      <c r="G53" s="15">
        <v>18.989999999999998</v>
      </c>
      <c r="H53" s="15">
        <v>1.34</v>
      </c>
      <c r="I53" s="15">
        <v>16.190000000000001</v>
      </c>
      <c r="J53" s="15">
        <v>1.85</v>
      </c>
      <c r="K53" s="15">
        <v>1.1599999999999999</v>
      </c>
      <c r="L53" s="15">
        <v>89.905999999999992</v>
      </c>
      <c r="M53" s="15">
        <v>2.6527646129541864</v>
      </c>
      <c r="N53" s="65">
        <v>13.7</v>
      </c>
    </row>
    <row r="54" spans="1:14" x14ac:dyDescent="0.25">
      <c r="A54" s="18">
        <v>1306</v>
      </c>
      <c r="B54" s="18">
        <v>3</v>
      </c>
      <c r="C54" s="18">
        <v>6</v>
      </c>
      <c r="D54" s="18" t="s">
        <v>113</v>
      </c>
      <c r="E54" s="18" t="s">
        <v>116</v>
      </c>
      <c r="F54" s="15">
        <v>77.040000000000006</v>
      </c>
      <c r="G54" s="15">
        <v>29.82</v>
      </c>
      <c r="H54" s="15">
        <v>1.84</v>
      </c>
      <c r="I54" s="15">
        <v>19.45</v>
      </c>
      <c r="J54" s="15">
        <v>2.77</v>
      </c>
      <c r="K54" s="15">
        <v>1.77</v>
      </c>
      <c r="L54" s="15">
        <v>132.69000000000003</v>
      </c>
      <c r="M54" s="15">
        <v>2.5835010060362174</v>
      </c>
      <c r="N54" s="65">
        <v>12</v>
      </c>
    </row>
    <row r="55" spans="1:14" x14ac:dyDescent="0.25">
      <c r="A55" s="18">
        <v>1306</v>
      </c>
      <c r="B55" s="18">
        <v>3</v>
      </c>
      <c r="C55" s="18">
        <v>8</v>
      </c>
      <c r="D55" s="18" t="s">
        <v>113</v>
      </c>
      <c r="E55" s="18" t="s">
        <v>116</v>
      </c>
      <c r="F55" s="15">
        <v>51.443999999999996</v>
      </c>
      <c r="G55" s="15">
        <v>24.8</v>
      </c>
      <c r="H55" s="15">
        <v>1.35</v>
      </c>
      <c r="I55" s="15">
        <v>15.57</v>
      </c>
      <c r="J55" s="15">
        <v>1.9</v>
      </c>
      <c r="K55" s="15">
        <v>1.22</v>
      </c>
      <c r="L55" s="15">
        <v>96.283999999999992</v>
      </c>
      <c r="M55" s="15">
        <v>2.0743548387096773</v>
      </c>
      <c r="N55" s="65">
        <v>12.8</v>
      </c>
    </row>
    <row r="56" spans="1:14" x14ac:dyDescent="0.25">
      <c r="A56" s="18">
        <v>1306</v>
      </c>
      <c r="B56" s="18">
        <v>3</v>
      </c>
      <c r="C56" s="18">
        <v>12</v>
      </c>
      <c r="D56" s="18" t="s">
        <v>113</v>
      </c>
      <c r="E56" s="18" t="s">
        <v>116</v>
      </c>
      <c r="F56" s="15">
        <v>54.402000000000001</v>
      </c>
      <c r="G56" s="15">
        <v>29.6</v>
      </c>
      <c r="H56" s="15">
        <v>1.42</v>
      </c>
      <c r="I56" s="15">
        <v>16.53</v>
      </c>
      <c r="J56" s="15">
        <v>2.2200000000000002</v>
      </c>
      <c r="K56" s="15">
        <v>1.36</v>
      </c>
      <c r="L56" s="15">
        <v>105.53200000000001</v>
      </c>
      <c r="M56" s="15">
        <v>1.8379054054054054</v>
      </c>
      <c r="N56" s="65">
        <v>15.8</v>
      </c>
    </row>
    <row r="57" spans="1:14" x14ac:dyDescent="0.25">
      <c r="A57" s="18">
        <v>1306</v>
      </c>
      <c r="B57" s="18">
        <v>3</v>
      </c>
      <c r="C57" s="18">
        <v>24</v>
      </c>
      <c r="D57" s="18" t="s">
        <v>113</v>
      </c>
      <c r="E57" s="18" t="s">
        <v>116</v>
      </c>
      <c r="F57" s="15">
        <v>79.266000000000005</v>
      </c>
      <c r="G57" s="15">
        <v>28.07</v>
      </c>
      <c r="H57" s="15">
        <v>1.41</v>
      </c>
      <c r="I57" s="15">
        <v>20.11</v>
      </c>
      <c r="J57" s="15">
        <v>1.95</v>
      </c>
      <c r="K57" s="15">
        <v>1.31</v>
      </c>
      <c r="L57" s="15">
        <v>132.11599999999999</v>
      </c>
      <c r="M57" s="15">
        <v>2.8238688991806202</v>
      </c>
      <c r="N57" s="65">
        <v>20.9</v>
      </c>
    </row>
    <row r="58" spans="1:14" x14ac:dyDescent="0.25">
      <c r="A58" s="18">
        <v>1615</v>
      </c>
      <c r="B58" s="18">
        <v>4</v>
      </c>
      <c r="C58" s="18">
        <v>0</v>
      </c>
      <c r="D58" s="18" t="s">
        <v>113</v>
      </c>
      <c r="E58" s="18" t="s">
        <v>116</v>
      </c>
      <c r="F58" s="15">
        <v>54.722000000000001</v>
      </c>
      <c r="G58" s="15">
        <v>24.513333333333332</v>
      </c>
      <c r="H58" s="15">
        <v>1.2633333333333334</v>
      </c>
      <c r="I58" s="15">
        <v>15.226666666666667</v>
      </c>
      <c r="J58" s="15">
        <v>1.9366666666666668</v>
      </c>
      <c r="K58" s="15">
        <v>1.1933333333333334</v>
      </c>
      <c r="L58" s="15">
        <v>98.85533333333332</v>
      </c>
      <c r="M58" s="15">
        <v>2.2323361435953224</v>
      </c>
      <c r="N58" s="65">
        <v>18.649999999999999</v>
      </c>
    </row>
    <row r="59" spans="1:14" x14ac:dyDescent="0.25">
      <c r="A59" s="18">
        <v>1615</v>
      </c>
      <c r="B59" s="18">
        <v>4</v>
      </c>
      <c r="C59" s="18">
        <v>1</v>
      </c>
      <c r="D59" s="18" t="s">
        <v>113</v>
      </c>
      <c r="E59" s="18" t="s">
        <v>116</v>
      </c>
      <c r="F59" s="15">
        <v>60.673999999999999</v>
      </c>
      <c r="G59" s="15">
        <v>25.796666666666667</v>
      </c>
      <c r="H59" s="15">
        <v>1.58</v>
      </c>
      <c r="I59" s="15">
        <v>15.586666666666668</v>
      </c>
      <c r="J59" s="15">
        <v>2.1733333333333333</v>
      </c>
      <c r="K59" s="15">
        <v>1.2366666666666666</v>
      </c>
      <c r="L59" s="15">
        <v>107.04733333333333</v>
      </c>
      <c r="M59" s="15">
        <v>2.3520093035275873</v>
      </c>
      <c r="N59" s="65">
        <v>11.5</v>
      </c>
    </row>
    <row r="60" spans="1:14" x14ac:dyDescent="0.25">
      <c r="A60" s="18">
        <v>1615</v>
      </c>
      <c r="B60" s="18">
        <v>4</v>
      </c>
      <c r="C60" s="18">
        <v>2</v>
      </c>
      <c r="D60" s="18" t="s">
        <v>113</v>
      </c>
      <c r="E60" s="18" t="s">
        <v>116</v>
      </c>
      <c r="F60" s="15">
        <v>71.652000000000001</v>
      </c>
      <c r="G60" s="15">
        <v>30.196666666666669</v>
      </c>
      <c r="H60" s="15">
        <v>1.7866666666666668</v>
      </c>
      <c r="I60" s="15">
        <v>20.016666666666666</v>
      </c>
      <c r="J60" s="15">
        <v>2.6933333333333334</v>
      </c>
      <c r="K60" s="15">
        <v>1.7433333333333334</v>
      </c>
      <c r="L60" s="15">
        <v>128.08866666666665</v>
      </c>
      <c r="M60" s="15">
        <v>2.3728446848438014</v>
      </c>
      <c r="N60" s="65">
        <v>16.5</v>
      </c>
    </row>
    <row r="61" spans="1:14" x14ac:dyDescent="0.25">
      <c r="A61" s="18">
        <v>1615</v>
      </c>
      <c r="B61" s="18">
        <v>4</v>
      </c>
      <c r="C61" s="18">
        <v>4</v>
      </c>
      <c r="D61" s="18" t="s">
        <v>113</v>
      </c>
      <c r="E61" s="18" t="s">
        <v>116</v>
      </c>
      <c r="F61" s="15">
        <v>67.118000000000009</v>
      </c>
      <c r="G61" s="15">
        <v>26.336666666666662</v>
      </c>
      <c r="H61" s="15">
        <v>1.5766666666666664</v>
      </c>
      <c r="I61" s="15">
        <v>18.5</v>
      </c>
      <c r="J61" s="15">
        <v>2.313333333333333</v>
      </c>
      <c r="K61" s="15">
        <v>1.4733333333333334</v>
      </c>
      <c r="L61" s="15">
        <v>117.318</v>
      </c>
      <c r="M61" s="15">
        <v>2.5484622199721563</v>
      </c>
      <c r="N61" s="65">
        <v>14.85</v>
      </c>
    </row>
    <row r="62" spans="1:14" x14ac:dyDescent="0.25">
      <c r="A62" s="18">
        <v>1615</v>
      </c>
      <c r="B62" s="18">
        <v>4</v>
      </c>
      <c r="C62" s="18">
        <v>6</v>
      </c>
      <c r="D62" s="18" t="s">
        <v>113</v>
      </c>
      <c r="E62" s="18" t="s">
        <v>116</v>
      </c>
      <c r="F62" s="15">
        <v>71.06</v>
      </c>
      <c r="G62" s="15">
        <v>26.330000000000002</v>
      </c>
      <c r="H62" s="15">
        <v>1.57</v>
      </c>
      <c r="I62" s="15">
        <v>20.706666666666667</v>
      </c>
      <c r="J62" s="15">
        <v>2.2233333333333332</v>
      </c>
      <c r="K62" s="15">
        <v>1.4333333333333336</v>
      </c>
      <c r="L62" s="15">
        <v>123.32333333333334</v>
      </c>
      <c r="M62" s="15">
        <v>2.6988226357766805</v>
      </c>
      <c r="N62" s="65">
        <v>10.3</v>
      </c>
    </row>
    <row r="63" spans="1:14" x14ac:dyDescent="0.25">
      <c r="A63" s="18">
        <v>1615</v>
      </c>
      <c r="B63" s="18">
        <v>4</v>
      </c>
      <c r="C63" s="18">
        <v>8</v>
      </c>
      <c r="D63" s="18" t="s">
        <v>113</v>
      </c>
      <c r="E63" s="18" t="s">
        <v>116</v>
      </c>
      <c r="F63" s="15">
        <v>59.94</v>
      </c>
      <c r="G63" s="15">
        <v>24.349999999999998</v>
      </c>
      <c r="H63" s="15">
        <v>1.3633333333333333</v>
      </c>
      <c r="I63" s="15">
        <v>18.363333333333333</v>
      </c>
      <c r="J63" s="15">
        <v>1.9533333333333331</v>
      </c>
      <c r="K63" s="15">
        <v>1.1966666666666665</v>
      </c>
      <c r="L63" s="15">
        <v>107.16666666666667</v>
      </c>
      <c r="M63" s="15">
        <v>2.4616016427104723</v>
      </c>
      <c r="N63" s="65">
        <v>10.5</v>
      </c>
    </row>
    <row r="64" spans="1:14" x14ac:dyDescent="0.25">
      <c r="A64" s="18">
        <v>1615</v>
      </c>
      <c r="B64" s="18">
        <v>4</v>
      </c>
      <c r="C64" s="18">
        <v>12</v>
      </c>
      <c r="D64" s="18" t="s">
        <v>113</v>
      </c>
      <c r="E64" s="18" t="s">
        <v>116</v>
      </c>
      <c r="F64" s="15">
        <v>61.193999999999996</v>
      </c>
      <c r="G64" s="15">
        <v>27.186666666666667</v>
      </c>
      <c r="H64" s="15">
        <v>1.4799999999999998</v>
      </c>
      <c r="I64" s="15">
        <v>16.616666666666667</v>
      </c>
      <c r="J64" s="15">
        <v>2.1966666666666668</v>
      </c>
      <c r="K64" s="15">
        <v>1.3666666666666669</v>
      </c>
      <c r="L64" s="15">
        <v>110.04066666666665</v>
      </c>
      <c r="M64" s="15">
        <v>2.2508827856792544</v>
      </c>
      <c r="N64" s="65">
        <v>14.75</v>
      </c>
    </row>
    <row r="65" spans="1:14" x14ac:dyDescent="0.25">
      <c r="A65" s="18">
        <v>1615</v>
      </c>
      <c r="B65" s="18">
        <v>4</v>
      </c>
      <c r="C65" s="18">
        <v>24</v>
      </c>
      <c r="D65" s="18" t="s">
        <v>113</v>
      </c>
      <c r="E65" s="18" t="s">
        <v>116</v>
      </c>
      <c r="F65" s="15">
        <v>60.169999999999995</v>
      </c>
      <c r="G65" s="15">
        <v>27.2</v>
      </c>
      <c r="H65" s="15">
        <v>1.4066666666666665</v>
      </c>
      <c r="I65" s="15">
        <v>15.023333333333333</v>
      </c>
      <c r="J65" s="15">
        <v>1.9433333333333334</v>
      </c>
      <c r="K65" s="15">
        <v>3.1066666666666669</v>
      </c>
      <c r="L65" s="15">
        <v>104.36666666666666</v>
      </c>
      <c r="M65" s="15">
        <v>2.2121323529411763</v>
      </c>
      <c r="N65" s="65">
        <v>17.38</v>
      </c>
    </row>
    <row r="66" spans="1:14" x14ac:dyDescent="0.25">
      <c r="A66" s="18">
        <v>1615</v>
      </c>
      <c r="B66" s="18">
        <v>1</v>
      </c>
      <c r="C66" s="18">
        <v>0</v>
      </c>
      <c r="D66" s="18" t="s">
        <v>114</v>
      </c>
      <c r="E66" s="18" t="s">
        <v>115</v>
      </c>
      <c r="F66" s="15">
        <v>56.795999999999999</v>
      </c>
      <c r="G66" s="15">
        <v>21.06</v>
      </c>
      <c r="H66" s="15">
        <v>1.59</v>
      </c>
      <c r="I66" s="15">
        <v>15.9</v>
      </c>
      <c r="J66" s="15">
        <v>2.1</v>
      </c>
      <c r="K66" s="15">
        <v>1.27</v>
      </c>
      <c r="L66" s="15">
        <v>98.715999999999994</v>
      </c>
      <c r="M66" s="15">
        <v>2.6968660968660969</v>
      </c>
      <c r="N66" s="65">
        <v>19.5</v>
      </c>
    </row>
    <row r="67" spans="1:14" x14ac:dyDescent="0.25">
      <c r="A67" s="18">
        <v>1615</v>
      </c>
      <c r="B67" s="18">
        <v>1</v>
      </c>
      <c r="C67" s="18">
        <v>1</v>
      </c>
      <c r="D67" s="18" t="s">
        <v>114</v>
      </c>
      <c r="E67" s="18" t="s">
        <v>115</v>
      </c>
      <c r="F67" s="15">
        <v>57.281999999999996</v>
      </c>
      <c r="G67" s="15">
        <v>23.47</v>
      </c>
      <c r="H67" s="15">
        <v>1.35</v>
      </c>
      <c r="I67" s="15">
        <v>18.71</v>
      </c>
      <c r="J67" s="15">
        <v>1.68</v>
      </c>
      <c r="K67" s="15">
        <v>1.25</v>
      </c>
      <c r="L67" s="15">
        <v>103.74199999999999</v>
      </c>
      <c r="M67" s="15">
        <v>2.4406476352790798</v>
      </c>
      <c r="N67" s="65">
        <v>23</v>
      </c>
    </row>
    <row r="68" spans="1:14" x14ac:dyDescent="0.25">
      <c r="A68" s="18">
        <v>1615</v>
      </c>
      <c r="B68" s="18">
        <v>1</v>
      </c>
      <c r="C68" s="18">
        <v>2</v>
      </c>
      <c r="D68" s="18" t="s">
        <v>114</v>
      </c>
      <c r="E68" s="18" t="s">
        <v>115</v>
      </c>
      <c r="F68" s="15">
        <v>59.22</v>
      </c>
      <c r="G68" s="15">
        <v>24.77</v>
      </c>
      <c r="H68" s="15">
        <v>1.4</v>
      </c>
      <c r="I68" s="15">
        <v>15.56</v>
      </c>
      <c r="J68" s="15">
        <v>2.16</v>
      </c>
      <c r="K68" s="15">
        <v>1.25</v>
      </c>
      <c r="L68" s="15">
        <v>104.36</v>
      </c>
      <c r="M68" s="15">
        <v>2.3907953169156237</v>
      </c>
      <c r="N68" s="65">
        <v>16.05</v>
      </c>
    </row>
    <row r="69" spans="1:14" x14ac:dyDescent="0.25">
      <c r="A69" s="18">
        <v>1615</v>
      </c>
      <c r="B69" s="18">
        <v>1</v>
      </c>
      <c r="C69" s="18">
        <v>4</v>
      </c>
      <c r="D69" s="18" t="s">
        <v>114</v>
      </c>
      <c r="E69" s="18" t="s">
        <v>115</v>
      </c>
      <c r="F69" s="15">
        <v>61.637999999999998</v>
      </c>
      <c r="G69" s="15">
        <v>24.87</v>
      </c>
      <c r="H69" s="15">
        <v>1.37</v>
      </c>
      <c r="I69" s="15">
        <v>19.399999999999999</v>
      </c>
      <c r="J69" s="15">
        <v>1.75</v>
      </c>
      <c r="K69" s="15">
        <v>1.33</v>
      </c>
      <c r="L69" s="15">
        <v>110.35799999999999</v>
      </c>
      <c r="M69" s="15">
        <v>2.4784077201447525</v>
      </c>
      <c r="N69" s="65">
        <v>20.350000000000001</v>
      </c>
    </row>
    <row r="70" spans="1:14" x14ac:dyDescent="0.25">
      <c r="A70" s="18">
        <v>1615</v>
      </c>
      <c r="B70" s="18">
        <v>1</v>
      </c>
      <c r="C70" s="18">
        <v>6</v>
      </c>
      <c r="D70" s="18" t="s">
        <v>114</v>
      </c>
      <c r="E70" s="18" t="s">
        <v>115</v>
      </c>
      <c r="F70" s="15">
        <v>59.4</v>
      </c>
      <c r="G70" s="15">
        <v>23.61</v>
      </c>
      <c r="H70" s="15">
        <v>1.22</v>
      </c>
      <c r="I70" s="15">
        <v>22.01</v>
      </c>
      <c r="J70" s="15">
        <v>1.63</v>
      </c>
      <c r="K70" s="15">
        <v>1.21</v>
      </c>
      <c r="L70" s="15">
        <v>109.07999999999998</v>
      </c>
      <c r="M70" s="15">
        <v>2.5158831003811946</v>
      </c>
      <c r="N70" s="65">
        <v>16.2</v>
      </c>
    </row>
    <row r="71" spans="1:14" x14ac:dyDescent="0.25">
      <c r="A71" s="18">
        <v>1615</v>
      </c>
      <c r="B71" s="18">
        <v>1</v>
      </c>
      <c r="C71" s="18">
        <v>8</v>
      </c>
      <c r="D71" s="18" t="s">
        <v>114</v>
      </c>
      <c r="E71" s="18" t="s">
        <v>115</v>
      </c>
      <c r="F71" s="15">
        <v>55.518000000000001</v>
      </c>
      <c r="G71" s="15">
        <v>20.82</v>
      </c>
      <c r="H71" s="15">
        <v>1.35</v>
      </c>
      <c r="I71" s="15">
        <v>16.41</v>
      </c>
      <c r="J71" s="15">
        <v>1.93</v>
      </c>
      <c r="K71" s="15">
        <v>1.2</v>
      </c>
      <c r="L71" s="15">
        <v>97.227999999999994</v>
      </c>
      <c r="M71" s="15">
        <v>2.6665706051873199</v>
      </c>
      <c r="N71" s="65">
        <v>19.2</v>
      </c>
    </row>
    <row r="72" spans="1:14" x14ac:dyDescent="0.25">
      <c r="A72" s="18">
        <v>1615</v>
      </c>
      <c r="B72" s="18">
        <v>1</v>
      </c>
      <c r="C72" s="18">
        <v>12</v>
      </c>
      <c r="D72" s="18" t="s">
        <v>114</v>
      </c>
      <c r="E72" s="18" t="s">
        <v>115</v>
      </c>
      <c r="F72" s="15">
        <v>37.409999999999997</v>
      </c>
      <c r="G72" s="15">
        <v>20.079999999999998</v>
      </c>
      <c r="H72" s="15">
        <v>1.06</v>
      </c>
      <c r="I72" s="15">
        <v>11.61</v>
      </c>
      <c r="J72" s="15">
        <v>1.99</v>
      </c>
      <c r="K72" s="15">
        <v>1.1000000000000001</v>
      </c>
      <c r="L72" s="15">
        <v>73.249999999999986</v>
      </c>
      <c r="M72" s="15">
        <v>1.8630478087649402</v>
      </c>
      <c r="N72" s="65">
        <v>10.145</v>
      </c>
    </row>
    <row r="73" spans="1:14" x14ac:dyDescent="0.25">
      <c r="A73" s="18">
        <v>1615</v>
      </c>
      <c r="B73" s="18">
        <v>1</v>
      </c>
      <c r="C73" s="18">
        <v>24</v>
      </c>
      <c r="D73" s="18" t="s">
        <v>114</v>
      </c>
      <c r="E73" s="18" t="s">
        <v>115</v>
      </c>
      <c r="F73" s="15">
        <v>61.637999999999998</v>
      </c>
      <c r="G73" s="15">
        <v>21.760999999999999</v>
      </c>
      <c r="H73" s="15">
        <v>1.37</v>
      </c>
      <c r="I73" s="15">
        <v>19.399999999999999</v>
      </c>
      <c r="J73" s="15">
        <v>1.75</v>
      </c>
      <c r="K73" s="15">
        <v>1.33</v>
      </c>
      <c r="L73" s="15">
        <v>110.35799999999999</v>
      </c>
      <c r="M73" s="15">
        <v>2.8324985065024584</v>
      </c>
      <c r="N73" s="65">
        <v>17.07</v>
      </c>
    </row>
    <row r="74" spans="1:14" x14ac:dyDescent="0.25">
      <c r="A74" s="18">
        <v>1306</v>
      </c>
      <c r="B74" s="18">
        <v>2</v>
      </c>
      <c r="C74" s="18">
        <v>0</v>
      </c>
      <c r="D74" s="18" t="s">
        <v>114</v>
      </c>
      <c r="E74" s="18" t="s">
        <v>115</v>
      </c>
      <c r="F74" s="15">
        <v>49.595999999999997</v>
      </c>
      <c r="G74" s="15">
        <v>21.01</v>
      </c>
      <c r="H74" s="15">
        <v>9.6999999999999993</v>
      </c>
      <c r="I74" s="15">
        <v>15.31</v>
      </c>
      <c r="J74" s="15">
        <v>1.58</v>
      </c>
      <c r="K74" s="15">
        <v>1.22</v>
      </c>
      <c r="L74" s="15">
        <v>98.415999999999997</v>
      </c>
      <c r="M74" s="15">
        <v>2.3605901951451687</v>
      </c>
      <c r="N74" s="65">
        <v>18.87</v>
      </c>
    </row>
    <row r="75" spans="1:14" x14ac:dyDescent="0.25">
      <c r="A75" s="18">
        <v>1306</v>
      </c>
      <c r="B75" s="18">
        <v>2</v>
      </c>
      <c r="C75" s="18">
        <v>1</v>
      </c>
      <c r="D75" s="18" t="s">
        <v>114</v>
      </c>
      <c r="E75" s="18" t="s">
        <v>115</v>
      </c>
      <c r="F75" s="15">
        <v>65.772000000000006</v>
      </c>
      <c r="G75" s="15">
        <v>26.54</v>
      </c>
      <c r="H75" s="15">
        <v>1.38</v>
      </c>
      <c r="I75" s="15">
        <v>17.63</v>
      </c>
      <c r="J75" s="15">
        <v>2.19</v>
      </c>
      <c r="K75" s="15">
        <v>1.5</v>
      </c>
      <c r="L75" s="15">
        <v>115.012</v>
      </c>
      <c r="M75" s="15">
        <v>2.4782215523737756</v>
      </c>
      <c r="N75" s="65">
        <v>21.6</v>
      </c>
    </row>
    <row r="76" spans="1:14" x14ac:dyDescent="0.25">
      <c r="A76" s="18">
        <v>1306</v>
      </c>
      <c r="B76" s="18">
        <v>2</v>
      </c>
      <c r="C76" s="18">
        <v>2</v>
      </c>
      <c r="D76" s="18" t="s">
        <v>114</v>
      </c>
      <c r="E76" s="18" t="s">
        <v>115</v>
      </c>
      <c r="F76" s="15">
        <v>58</v>
      </c>
      <c r="G76" s="15">
        <v>23</v>
      </c>
      <c r="H76" s="15">
        <v>1.44</v>
      </c>
      <c r="I76" s="15">
        <v>13.74</v>
      </c>
      <c r="J76" s="15">
        <v>1.96</v>
      </c>
      <c r="K76" s="15">
        <v>1.06</v>
      </c>
      <c r="L76" s="15">
        <v>82.833999999999989</v>
      </c>
      <c r="M76" s="15">
        <v>2.5217391304347827</v>
      </c>
      <c r="N76" s="65">
        <v>14.25</v>
      </c>
    </row>
    <row r="77" spans="1:14" x14ac:dyDescent="0.25">
      <c r="A77" s="18">
        <v>1306</v>
      </c>
      <c r="B77" s="18">
        <v>2</v>
      </c>
      <c r="C77" s="18">
        <v>4</v>
      </c>
      <c r="D77" s="18" t="s">
        <v>114</v>
      </c>
      <c r="E77" s="18" t="s">
        <v>115</v>
      </c>
      <c r="F77" s="15">
        <v>49.595999999999997</v>
      </c>
      <c r="G77" s="15">
        <v>21.01</v>
      </c>
      <c r="H77" s="15">
        <v>9.6999999999999993</v>
      </c>
      <c r="I77" s="15">
        <v>15.31</v>
      </c>
      <c r="J77" s="15">
        <v>1.58</v>
      </c>
      <c r="K77" s="15">
        <v>1.22</v>
      </c>
      <c r="L77" s="15">
        <v>98.415999999999997</v>
      </c>
      <c r="M77" s="15">
        <v>2.3605901951451687</v>
      </c>
      <c r="N77" s="65">
        <v>17.899999999999999</v>
      </c>
    </row>
    <row r="78" spans="1:14" x14ac:dyDescent="0.25">
      <c r="A78" s="18">
        <v>1306</v>
      </c>
      <c r="B78" s="18">
        <v>2</v>
      </c>
      <c r="C78" s="18">
        <v>6</v>
      </c>
      <c r="D78" s="18" t="s">
        <v>114</v>
      </c>
      <c r="E78" s="18" t="s">
        <v>115</v>
      </c>
      <c r="F78" s="15">
        <v>62.256</v>
      </c>
      <c r="G78" s="15">
        <v>22.03</v>
      </c>
      <c r="H78" s="15">
        <v>1.31</v>
      </c>
      <c r="I78" s="15">
        <v>17.07</v>
      </c>
      <c r="J78" s="15">
        <v>1.8</v>
      </c>
      <c r="K78" s="15">
        <v>1.24</v>
      </c>
      <c r="L78" s="15">
        <v>105.70599999999999</v>
      </c>
      <c r="M78" s="15">
        <v>2.8259645937358147</v>
      </c>
      <c r="N78" s="65">
        <v>17.23</v>
      </c>
    </row>
    <row r="79" spans="1:14" x14ac:dyDescent="0.25">
      <c r="A79" s="18">
        <v>1306</v>
      </c>
      <c r="B79" s="18">
        <v>2</v>
      </c>
      <c r="C79" s="18">
        <v>8</v>
      </c>
      <c r="D79" s="18" t="s">
        <v>114</v>
      </c>
      <c r="E79" s="18" t="s">
        <v>115</v>
      </c>
      <c r="F79" s="15">
        <v>52.325999999999993</v>
      </c>
      <c r="G79" s="15">
        <v>20.67</v>
      </c>
      <c r="H79" s="15">
        <v>1.03</v>
      </c>
      <c r="I79" s="15">
        <v>15.74</v>
      </c>
      <c r="J79" s="15">
        <v>1.49</v>
      </c>
      <c r="K79" s="15">
        <v>1.04</v>
      </c>
      <c r="L79" s="15">
        <v>92.295999999999992</v>
      </c>
      <c r="M79" s="15">
        <v>2.5314949201741648</v>
      </c>
      <c r="N79" s="65">
        <v>21.6</v>
      </c>
    </row>
    <row r="80" spans="1:14" x14ac:dyDescent="0.25">
      <c r="A80" s="18">
        <v>1306</v>
      </c>
      <c r="B80" s="18">
        <v>2</v>
      </c>
      <c r="C80" s="18">
        <v>12</v>
      </c>
      <c r="D80" s="18" t="s">
        <v>114</v>
      </c>
      <c r="E80" s="18" t="s">
        <v>115</v>
      </c>
      <c r="F80" s="15">
        <v>54.995999999999995</v>
      </c>
      <c r="G80" s="15">
        <v>25.98</v>
      </c>
      <c r="H80" s="15">
        <v>1.4</v>
      </c>
      <c r="I80" s="15">
        <v>15.79</v>
      </c>
      <c r="J80" s="15">
        <v>1.84</v>
      </c>
      <c r="K80" s="15">
        <v>1.1499999999999999</v>
      </c>
      <c r="L80" s="15">
        <v>101.15600000000001</v>
      </c>
      <c r="M80" s="15">
        <v>2.1168591224018471</v>
      </c>
      <c r="N80" s="65">
        <v>15.53</v>
      </c>
    </row>
    <row r="81" spans="1:14" x14ac:dyDescent="0.25">
      <c r="A81" s="18">
        <v>1306</v>
      </c>
      <c r="B81" s="18">
        <v>2</v>
      </c>
      <c r="C81" s="18">
        <v>24</v>
      </c>
      <c r="D81" s="18" t="s">
        <v>114</v>
      </c>
      <c r="E81" s="18" t="s">
        <v>115</v>
      </c>
      <c r="F81" s="15">
        <v>50.375999999999998</v>
      </c>
      <c r="G81" s="15">
        <v>20.21</v>
      </c>
      <c r="H81" s="15">
        <v>1.29</v>
      </c>
      <c r="I81" s="15">
        <v>13.99</v>
      </c>
      <c r="J81" s="15">
        <v>1.78</v>
      </c>
      <c r="K81" s="15">
        <v>1.06</v>
      </c>
      <c r="L81" s="15">
        <v>88.706000000000003</v>
      </c>
      <c r="M81" s="15">
        <v>2.4926274121721916</v>
      </c>
      <c r="N81" s="65">
        <v>14.87</v>
      </c>
    </row>
    <row r="82" spans="1:14" x14ac:dyDescent="0.25">
      <c r="A82" s="18">
        <v>1496</v>
      </c>
      <c r="B82" s="18">
        <v>3</v>
      </c>
      <c r="C82" s="18">
        <v>0</v>
      </c>
      <c r="D82" s="18" t="s">
        <v>114</v>
      </c>
      <c r="E82" s="18" t="s">
        <v>115</v>
      </c>
      <c r="F82" s="15">
        <v>49</v>
      </c>
      <c r="G82" s="15">
        <v>18</v>
      </c>
      <c r="H82" s="15">
        <v>9.36</v>
      </c>
      <c r="I82" s="15">
        <v>11.05</v>
      </c>
      <c r="J82" s="15">
        <v>1.37</v>
      </c>
      <c r="K82" s="15">
        <v>7.23</v>
      </c>
      <c r="L82" s="15">
        <v>79.87</v>
      </c>
      <c r="M82" s="15">
        <v>2.7222222222222223</v>
      </c>
      <c r="N82" s="65">
        <v>16.75</v>
      </c>
    </row>
    <row r="83" spans="1:14" x14ac:dyDescent="0.25">
      <c r="A83" s="18">
        <v>1496</v>
      </c>
      <c r="B83" s="18">
        <v>3</v>
      </c>
      <c r="C83" s="18">
        <v>1</v>
      </c>
      <c r="D83" s="18" t="s">
        <v>114</v>
      </c>
      <c r="E83" s="18" t="s">
        <v>115</v>
      </c>
      <c r="F83" s="15">
        <v>54</v>
      </c>
      <c r="G83" s="15">
        <v>18</v>
      </c>
      <c r="H83" s="15">
        <v>1.27</v>
      </c>
      <c r="I83" s="15">
        <v>13.83</v>
      </c>
      <c r="J83" s="15">
        <v>1.74</v>
      </c>
      <c r="K83" s="15">
        <v>1.02</v>
      </c>
      <c r="L83" s="15">
        <v>77.78</v>
      </c>
      <c r="M83" s="15">
        <v>3</v>
      </c>
      <c r="N83" s="65">
        <v>26.1</v>
      </c>
    </row>
    <row r="84" spans="1:14" x14ac:dyDescent="0.25">
      <c r="A84" s="18">
        <v>1496</v>
      </c>
      <c r="B84" s="18">
        <v>3</v>
      </c>
      <c r="C84" s="18">
        <v>2</v>
      </c>
      <c r="D84" s="18" t="s">
        <v>114</v>
      </c>
      <c r="E84" s="18" t="s">
        <v>115</v>
      </c>
      <c r="F84" s="15">
        <v>43.931999999999995</v>
      </c>
      <c r="G84" s="15">
        <v>20.95</v>
      </c>
      <c r="H84" s="15">
        <v>1.04</v>
      </c>
      <c r="I84" s="15">
        <v>10.66</v>
      </c>
      <c r="J84" s="15">
        <v>1.8</v>
      </c>
      <c r="K84" s="15">
        <v>1.03</v>
      </c>
      <c r="L84" s="15">
        <v>79.411999999999992</v>
      </c>
      <c r="M84" s="15">
        <v>2.0969928400954654</v>
      </c>
      <c r="N84" s="65">
        <v>17.700000000000003</v>
      </c>
    </row>
    <row r="85" spans="1:14" x14ac:dyDescent="0.25">
      <c r="A85" s="18">
        <v>1496</v>
      </c>
      <c r="B85" s="18">
        <v>3</v>
      </c>
      <c r="C85" s="18">
        <v>4</v>
      </c>
      <c r="D85" s="18" t="s">
        <v>114</v>
      </c>
      <c r="E85" s="18" t="s">
        <v>115</v>
      </c>
      <c r="F85" s="15">
        <v>54.37</v>
      </c>
      <c r="G85" s="15">
        <v>19.21</v>
      </c>
      <c r="H85" s="15">
        <v>1.35</v>
      </c>
      <c r="I85" s="15">
        <v>15.24</v>
      </c>
      <c r="J85" s="15">
        <v>1.77</v>
      </c>
      <c r="K85" s="15">
        <v>1.06</v>
      </c>
      <c r="L85" s="15">
        <v>92.999999999999986</v>
      </c>
      <c r="M85" s="15">
        <v>2.8302967204580947</v>
      </c>
      <c r="N85" s="65">
        <v>24.435000000000002</v>
      </c>
    </row>
    <row r="86" spans="1:14" x14ac:dyDescent="0.25">
      <c r="A86" s="18">
        <v>1496</v>
      </c>
      <c r="B86" s="18">
        <v>3</v>
      </c>
      <c r="C86" s="18">
        <v>6</v>
      </c>
      <c r="D86" s="18" t="s">
        <v>114</v>
      </c>
      <c r="E86" s="18" t="s">
        <v>115</v>
      </c>
      <c r="F86" s="15">
        <v>50</v>
      </c>
      <c r="G86" s="15">
        <v>24</v>
      </c>
      <c r="H86" s="15">
        <v>1.04</v>
      </c>
      <c r="I86" s="15">
        <v>10.66</v>
      </c>
      <c r="J86" s="15">
        <v>1.8</v>
      </c>
      <c r="K86" s="15">
        <v>1.02</v>
      </c>
      <c r="L86" s="15">
        <v>79.401999999999987</v>
      </c>
      <c r="M86" s="15">
        <v>2.0833333333333335</v>
      </c>
      <c r="N86" s="65">
        <v>14.7</v>
      </c>
    </row>
    <row r="87" spans="1:14" x14ac:dyDescent="0.25">
      <c r="A87" s="18">
        <v>1496</v>
      </c>
      <c r="B87" s="18">
        <v>3</v>
      </c>
      <c r="C87" s="18">
        <v>8</v>
      </c>
      <c r="D87" s="18" t="s">
        <v>114</v>
      </c>
      <c r="E87" s="18" t="s">
        <v>115</v>
      </c>
      <c r="F87" s="15">
        <v>58</v>
      </c>
      <c r="G87" s="15">
        <v>23</v>
      </c>
      <c r="H87" s="15">
        <v>9.89</v>
      </c>
      <c r="I87" s="15">
        <v>12.41</v>
      </c>
      <c r="J87" s="15">
        <v>1.42</v>
      </c>
      <c r="K87" s="15" t="s">
        <v>20</v>
      </c>
      <c r="L87" s="15">
        <v>88.401999999999987</v>
      </c>
      <c r="M87" s="15">
        <v>2.5217391304347827</v>
      </c>
      <c r="N87" s="65">
        <v>18.600000000000001</v>
      </c>
    </row>
    <row r="88" spans="1:14" x14ac:dyDescent="0.25">
      <c r="A88" s="18">
        <v>1496</v>
      </c>
      <c r="B88" s="18">
        <v>3</v>
      </c>
      <c r="C88" s="18">
        <v>12</v>
      </c>
      <c r="D88" s="18" t="s">
        <v>114</v>
      </c>
      <c r="E88" s="18" t="s">
        <v>115</v>
      </c>
      <c r="F88" s="15">
        <v>61.62</v>
      </c>
      <c r="G88" s="15">
        <v>21.83</v>
      </c>
      <c r="H88" s="15">
        <v>1.31</v>
      </c>
      <c r="I88" s="15">
        <v>16.32</v>
      </c>
      <c r="J88" s="15">
        <v>1.76</v>
      </c>
      <c r="K88" s="15">
        <v>1.24</v>
      </c>
      <c r="L88" s="15">
        <v>104.07999999999998</v>
      </c>
      <c r="M88" s="15">
        <v>2.8227210261108566</v>
      </c>
      <c r="N88" s="65">
        <v>14.399999999999999</v>
      </c>
    </row>
    <row r="89" spans="1:14" x14ac:dyDescent="0.25">
      <c r="A89" s="18">
        <v>1496</v>
      </c>
      <c r="B89" s="18">
        <v>3</v>
      </c>
      <c r="C89" s="18">
        <v>24</v>
      </c>
      <c r="D89" s="18" t="s">
        <v>114</v>
      </c>
      <c r="E89" s="18" t="s">
        <v>115</v>
      </c>
      <c r="F89" s="15">
        <v>59.98</v>
      </c>
      <c r="G89" s="15">
        <v>22.234000000000002</v>
      </c>
      <c r="H89" s="15">
        <v>1.35</v>
      </c>
      <c r="I89" s="15">
        <v>16</v>
      </c>
      <c r="J89" s="15">
        <v>1.86</v>
      </c>
      <c r="K89" s="15">
        <v>1.1200000000000001</v>
      </c>
      <c r="L89" s="15">
        <v>97.986999999999995</v>
      </c>
      <c r="M89" s="15">
        <v>2.6976702347755688</v>
      </c>
      <c r="N89" s="65">
        <v>11.6</v>
      </c>
    </row>
    <row r="90" spans="1:14" x14ac:dyDescent="0.25">
      <c r="A90" s="18">
        <v>1934</v>
      </c>
      <c r="B90" s="18">
        <v>4</v>
      </c>
      <c r="C90" s="18">
        <v>0</v>
      </c>
      <c r="D90" s="18" t="s">
        <v>114</v>
      </c>
      <c r="E90" s="18" t="s">
        <v>115</v>
      </c>
      <c r="F90" s="15">
        <v>47.383999999999993</v>
      </c>
      <c r="G90" s="15">
        <v>19.056666666666668</v>
      </c>
      <c r="H90" s="15">
        <v>6.8833333333333329</v>
      </c>
      <c r="I90" s="15">
        <v>14.086666666666668</v>
      </c>
      <c r="J90" s="15">
        <v>1.6833333333333336</v>
      </c>
      <c r="K90" s="15">
        <v>3.24</v>
      </c>
      <c r="L90" s="15">
        <v>92.334000000000003</v>
      </c>
      <c r="M90" s="15">
        <v>2.4864789225118065</v>
      </c>
      <c r="N90" s="65">
        <v>15.39</v>
      </c>
    </row>
    <row r="91" spans="1:14" x14ac:dyDescent="0.25">
      <c r="A91" s="18">
        <v>1934</v>
      </c>
      <c r="B91" s="18">
        <v>4</v>
      </c>
      <c r="C91" s="18">
        <v>1</v>
      </c>
      <c r="D91" s="18" t="s">
        <v>114</v>
      </c>
      <c r="E91" s="18" t="s">
        <v>115</v>
      </c>
      <c r="F91" s="15">
        <v>55.398000000000003</v>
      </c>
      <c r="G91" s="15">
        <v>22.263333333333332</v>
      </c>
      <c r="H91" s="15">
        <v>1.3333333333333333</v>
      </c>
      <c r="I91" s="15">
        <v>16.723333333333333</v>
      </c>
      <c r="J91" s="15">
        <v>1.87</v>
      </c>
      <c r="K91" s="15">
        <v>1.2566666666666666</v>
      </c>
      <c r="L91" s="15">
        <v>98.844666666666669</v>
      </c>
      <c r="M91" s="15">
        <v>2.4883066327294507</v>
      </c>
      <c r="N91" s="65">
        <v>21.33</v>
      </c>
    </row>
    <row r="92" spans="1:14" x14ac:dyDescent="0.25">
      <c r="A92" s="18">
        <v>1934</v>
      </c>
      <c r="B92" s="18">
        <v>4</v>
      </c>
      <c r="C92" s="18">
        <v>2</v>
      </c>
      <c r="D92" s="18" t="s">
        <v>114</v>
      </c>
      <c r="E92" s="18" t="s">
        <v>115</v>
      </c>
      <c r="F92" s="15">
        <v>50.171999999999997</v>
      </c>
      <c r="G92" s="15">
        <v>20.996666666666666</v>
      </c>
      <c r="H92" s="15">
        <v>1.2933333333333332</v>
      </c>
      <c r="I92" s="15">
        <v>13.32</v>
      </c>
      <c r="J92" s="15">
        <v>1.9733333333333334</v>
      </c>
      <c r="K92" s="15">
        <v>1.1133333333333333</v>
      </c>
      <c r="L92" s="15">
        <v>88.86866666666667</v>
      </c>
      <c r="M92" s="15">
        <v>2.3895221463724399</v>
      </c>
      <c r="N92" s="65">
        <v>16.2</v>
      </c>
    </row>
    <row r="93" spans="1:14" x14ac:dyDescent="0.25">
      <c r="A93" s="18">
        <v>1934</v>
      </c>
      <c r="B93" s="18">
        <v>4</v>
      </c>
      <c r="C93" s="18">
        <v>4</v>
      </c>
      <c r="D93" s="18" t="s">
        <v>114</v>
      </c>
      <c r="E93" s="18" t="s">
        <v>115</v>
      </c>
      <c r="F93" s="15">
        <v>55.201333333333331</v>
      </c>
      <c r="G93" s="15">
        <v>21.696666666666669</v>
      </c>
      <c r="H93" s="15">
        <v>4.1399999999999997</v>
      </c>
      <c r="I93" s="15">
        <v>16.650000000000002</v>
      </c>
      <c r="J93" s="15">
        <v>1.7</v>
      </c>
      <c r="K93" s="15">
        <v>1.2033333333333334</v>
      </c>
      <c r="L93" s="15">
        <v>100.59133333333334</v>
      </c>
      <c r="M93" s="15">
        <v>2.544231064679674</v>
      </c>
      <c r="N93" s="65">
        <v>20.9</v>
      </c>
    </row>
    <row r="94" spans="1:14" x14ac:dyDescent="0.25">
      <c r="A94" s="18">
        <v>1934</v>
      </c>
      <c r="B94" s="18">
        <v>4</v>
      </c>
      <c r="C94" s="18">
        <v>6</v>
      </c>
      <c r="D94" s="18" t="s">
        <v>114</v>
      </c>
      <c r="E94" s="18" t="s">
        <v>115</v>
      </c>
      <c r="F94" s="15">
        <v>55.195999999999998</v>
      </c>
      <c r="G94" s="15">
        <v>22.196666666666669</v>
      </c>
      <c r="H94" s="15">
        <v>1.1900000000000002</v>
      </c>
      <c r="I94" s="15">
        <v>16.579999999999998</v>
      </c>
      <c r="J94" s="15">
        <v>1.7433333333333332</v>
      </c>
      <c r="K94" s="15">
        <v>1.1566666666666667</v>
      </c>
      <c r="L94" s="15">
        <v>98.062666666666658</v>
      </c>
      <c r="M94" s="15">
        <v>2.4866796816338788</v>
      </c>
      <c r="N94" s="65">
        <v>13.93</v>
      </c>
    </row>
    <row r="95" spans="1:14" x14ac:dyDescent="0.25">
      <c r="A95" s="18">
        <v>1934</v>
      </c>
      <c r="B95" s="18">
        <v>4</v>
      </c>
      <c r="C95" s="18">
        <v>8</v>
      </c>
      <c r="D95" s="18" t="s">
        <v>114</v>
      </c>
      <c r="E95" s="18" t="s">
        <v>115</v>
      </c>
      <c r="F95" s="15">
        <v>50.851999999999997</v>
      </c>
      <c r="G95" s="15">
        <v>20.486666666666668</v>
      </c>
      <c r="H95" s="15">
        <v>4.09</v>
      </c>
      <c r="I95" s="15">
        <v>14.853333333333333</v>
      </c>
      <c r="J95" s="15">
        <v>1.6133333333333333</v>
      </c>
      <c r="K95" s="15">
        <v>1.1200000000000001</v>
      </c>
      <c r="L95" s="15">
        <v>92.641999999999996</v>
      </c>
      <c r="M95" s="15">
        <v>2.4821998047510574</v>
      </c>
      <c r="N95" s="65">
        <v>19.8</v>
      </c>
    </row>
    <row r="96" spans="1:14" x14ac:dyDescent="0.25">
      <c r="A96" s="18">
        <v>1934</v>
      </c>
      <c r="B96" s="18">
        <v>4</v>
      </c>
      <c r="C96" s="18">
        <v>12</v>
      </c>
      <c r="D96" s="18" t="s">
        <v>114</v>
      </c>
      <c r="E96" s="18" t="s">
        <v>115</v>
      </c>
      <c r="F96" s="15">
        <v>51.341999999999992</v>
      </c>
      <c r="G96" s="15">
        <v>22.63</v>
      </c>
      <c r="H96" s="15">
        <v>1.2566666666666666</v>
      </c>
      <c r="I96" s="15">
        <v>14.573333333333332</v>
      </c>
      <c r="J96" s="15">
        <v>1.8633333333333333</v>
      </c>
      <c r="K96" s="15">
        <v>1.1633333333333333</v>
      </c>
      <c r="L96" s="15">
        <v>92.828666666666663</v>
      </c>
      <c r="M96" s="15">
        <v>2.268758285461776</v>
      </c>
      <c r="N96" s="65">
        <v>15.57</v>
      </c>
    </row>
    <row r="97" spans="1:14" x14ac:dyDescent="0.25">
      <c r="A97" s="18">
        <v>1934</v>
      </c>
      <c r="B97" s="18">
        <v>4</v>
      </c>
      <c r="C97" s="18">
        <v>24</v>
      </c>
      <c r="D97" s="18" t="s">
        <v>114</v>
      </c>
      <c r="E97" s="18" t="s">
        <v>115</v>
      </c>
      <c r="F97" s="15">
        <v>54.097999999999992</v>
      </c>
      <c r="G97" s="15">
        <v>21.13</v>
      </c>
      <c r="H97" s="15">
        <v>1.3166666666666667</v>
      </c>
      <c r="I97" s="15">
        <v>15.9</v>
      </c>
      <c r="J97" s="15">
        <v>1.7966666666666669</v>
      </c>
      <c r="K97" s="15">
        <v>1.1533333333333333</v>
      </c>
      <c r="L97" s="15">
        <v>95.394666666666652</v>
      </c>
      <c r="M97" s="15">
        <v>2.5602460955986746</v>
      </c>
      <c r="N97" s="65">
        <v>17.93</v>
      </c>
    </row>
    <row r="98" spans="1:14" x14ac:dyDescent="0.25">
      <c r="A98" s="18">
        <v>1496</v>
      </c>
      <c r="B98" s="18">
        <v>1</v>
      </c>
      <c r="C98" s="18">
        <v>0</v>
      </c>
      <c r="D98" s="18" t="s">
        <v>114</v>
      </c>
      <c r="E98" s="18" t="s">
        <v>116</v>
      </c>
      <c r="F98" s="15">
        <v>77.89800000000001</v>
      </c>
      <c r="G98" s="15">
        <v>35.24</v>
      </c>
      <c r="H98" s="15">
        <v>1.61</v>
      </c>
      <c r="I98" s="15">
        <v>16.75</v>
      </c>
      <c r="J98" s="15">
        <v>2.65</v>
      </c>
      <c r="K98" s="15">
        <v>1.58</v>
      </c>
      <c r="L98" s="15">
        <v>135.72800000000001</v>
      </c>
      <c r="M98" s="15">
        <v>2.2104994324631102</v>
      </c>
      <c r="N98" s="65">
        <v>20.7</v>
      </c>
    </row>
    <row r="99" spans="1:14" x14ac:dyDescent="0.25">
      <c r="A99" s="18">
        <v>1496</v>
      </c>
      <c r="B99" s="18">
        <v>1</v>
      </c>
      <c r="C99" s="18">
        <v>1</v>
      </c>
      <c r="D99" s="18" t="s">
        <v>114</v>
      </c>
      <c r="E99" s="18" t="s">
        <v>116</v>
      </c>
      <c r="F99" s="15">
        <v>69.156000000000006</v>
      </c>
      <c r="G99" s="15">
        <v>23.48</v>
      </c>
      <c r="H99" s="15">
        <v>1.34</v>
      </c>
      <c r="I99" s="15">
        <v>23.96</v>
      </c>
      <c r="J99" s="15">
        <v>1.8</v>
      </c>
      <c r="K99" s="15">
        <v>1.1299999999999999</v>
      </c>
      <c r="L99" s="15">
        <v>120.866</v>
      </c>
      <c r="M99" s="15">
        <v>2.9453151618398641</v>
      </c>
      <c r="N99" s="65">
        <v>19.87</v>
      </c>
    </row>
    <row r="100" spans="1:14" x14ac:dyDescent="0.25">
      <c r="A100" s="18">
        <v>1496</v>
      </c>
      <c r="B100" s="18">
        <v>1</v>
      </c>
      <c r="C100" s="18">
        <v>2</v>
      </c>
      <c r="D100" s="18" t="s">
        <v>114</v>
      </c>
      <c r="E100" s="18" t="s">
        <v>116</v>
      </c>
      <c r="F100" s="15">
        <v>50.279999999999994</v>
      </c>
      <c r="G100" s="15">
        <v>18.309999999999999</v>
      </c>
      <c r="H100" s="15">
        <v>1.29</v>
      </c>
      <c r="I100" s="15">
        <v>14.31</v>
      </c>
      <c r="J100" s="15">
        <v>1.86</v>
      </c>
      <c r="K100" s="15">
        <v>1.07</v>
      </c>
      <c r="L100" s="15">
        <v>87.11999999999999</v>
      </c>
      <c r="M100" s="15">
        <v>2.7460404150737299</v>
      </c>
      <c r="N100" s="65">
        <v>16.73</v>
      </c>
    </row>
    <row r="101" spans="1:14" x14ac:dyDescent="0.25">
      <c r="A101" s="18">
        <v>1496</v>
      </c>
      <c r="B101" s="18">
        <v>1</v>
      </c>
      <c r="C101" s="18">
        <v>4</v>
      </c>
      <c r="D101" s="18" t="s">
        <v>114</v>
      </c>
      <c r="E101" s="18" t="s">
        <v>116</v>
      </c>
      <c r="F101" s="15">
        <v>66.924000000000007</v>
      </c>
      <c r="G101" s="15">
        <v>29.93</v>
      </c>
      <c r="H101" s="15">
        <v>1.7</v>
      </c>
      <c r="I101" s="15">
        <v>16.25</v>
      </c>
      <c r="J101" s="15">
        <v>2.57</v>
      </c>
      <c r="K101" s="15">
        <v>1.5</v>
      </c>
      <c r="L101" s="15">
        <v>118.87400000000001</v>
      </c>
      <c r="M101" s="15">
        <v>2.236017373872369</v>
      </c>
      <c r="N101" s="65">
        <v>13.6</v>
      </c>
    </row>
    <row r="102" spans="1:14" x14ac:dyDescent="0.25">
      <c r="A102" s="18">
        <v>1496</v>
      </c>
      <c r="B102" s="18">
        <v>1</v>
      </c>
      <c r="C102" s="18">
        <v>6</v>
      </c>
      <c r="D102" s="18" t="s">
        <v>114</v>
      </c>
      <c r="E102" s="18" t="s">
        <v>116</v>
      </c>
      <c r="F102" s="15">
        <v>38.765999999999998</v>
      </c>
      <c r="G102" s="15">
        <v>18.260000000000002</v>
      </c>
      <c r="H102" s="15">
        <v>9.06</v>
      </c>
      <c r="I102" s="15">
        <v>14.52</v>
      </c>
      <c r="J102" s="15">
        <v>1.46</v>
      </c>
      <c r="K102" s="15">
        <v>1.03</v>
      </c>
      <c r="L102" s="15">
        <v>83.095999999999989</v>
      </c>
      <c r="M102" s="15">
        <v>2.1230010952902516</v>
      </c>
      <c r="N102" s="65">
        <v>16.399999999999999</v>
      </c>
    </row>
    <row r="103" spans="1:14" x14ac:dyDescent="0.25">
      <c r="A103" s="18">
        <v>1496</v>
      </c>
      <c r="B103" s="18">
        <v>1</v>
      </c>
      <c r="C103" s="18">
        <v>8</v>
      </c>
      <c r="D103" s="18" t="s">
        <v>114</v>
      </c>
      <c r="E103" s="18" t="s">
        <v>116</v>
      </c>
      <c r="F103" s="15">
        <v>45</v>
      </c>
      <c r="G103" s="15">
        <v>15.1</v>
      </c>
      <c r="H103" s="15">
        <v>9.3699999999999992</v>
      </c>
      <c r="I103" s="15">
        <v>11.05</v>
      </c>
      <c r="J103" s="15">
        <v>1.37</v>
      </c>
      <c r="K103" s="15">
        <v>7.23</v>
      </c>
      <c r="L103" s="15">
        <v>80.12</v>
      </c>
      <c r="M103" s="15">
        <v>2.9801324503311259</v>
      </c>
      <c r="N103" s="65">
        <v>11.66</v>
      </c>
    </row>
    <row r="104" spans="1:14" x14ac:dyDescent="0.25">
      <c r="A104" s="18">
        <v>1496</v>
      </c>
      <c r="B104" s="18">
        <v>1</v>
      </c>
      <c r="C104" s="18">
        <v>12</v>
      </c>
      <c r="D104" s="18" t="s">
        <v>114</v>
      </c>
      <c r="E104" s="18" t="s">
        <v>116</v>
      </c>
      <c r="F104" s="15">
        <v>62</v>
      </c>
      <c r="G104" s="15">
        <v>21.34</v>
      </c>
      <c r="H104" s="15">
        <v>8.31</v>
      </c>
      <c r="I104" s="15">
        <v>16.559999999999999</v>
      </c>
      <c r="J104" s="15">
        <v>1.56</v>
      </c>
      <c r="K104" s="15">
        <v>9.73</v>
      </c>
      <c r="L104" s="15">
        <v>100</v>
      </c>
      <c r="M104" s="15">
        <v>2.9053420805998127</v>
      </c>
      <c r="N104" s="65">
        <v>10.9</v>
      </c>
    </row>
    <row r="105" spans="1:14" x14ac:dyDescent="0.25">
      <c r="A105" s="18">
        <v>1496</v>
      </c>
      <c r="B105" s="18">
        <v>1</v>
      </c>
      <c r="C105" s="18">
        <v>24</v>
      </c>
      <c r="D105" s="18" t="s">
        <v>114</v>
      </c>
      <c r="E105" s="18" t="s">
        <v>116</v>
      </c>
      <c r="F105" s="15">
        <v>61.541999999999994</v>
      </c>
      <c r="G105" s="15">
        <v>24.7</v>
      </c>
      <c r="H105" s="15">
        <v>1.0900000000000001</v>
      </c>
      <c r="I105" s="15">
        <v>15.89</v>
      </c>
      <c r="J105" s="15">
        <v>1.52</v>
      </c>
      <c r="K105" s="15">
        <v>1.05</v>
      </c>
      <c r="L105" s="15">
        <v>105.79199999999999</v>
      </c>
      <c r="M105" s="15">
        <v>2.4915789473684211</v>
      </c>
      <c r="N105" s="65">
        <v>12.6</v>
      </c>
    </row>
    <row r="106" spans="1:14" x14ac:dyDescent="0.25">
      <c r="A106" s="18">
        <v>1615</v>
      </c>
      <c r="B106" s="18">
        <v>2</v>
      </c>
      <c r="C106" s="18">
        <v>0</v>
      </c>
      <c r="D106" s="18" t="s">
        <v>114</v>
      </c>
      <c r="E106" s="18" t="s">
        <v>116</v>
      </c>
      <c r="F106" s="15">
        <v>61.5</v>
      </c>
      <c r="G106" s="15">
        <v>20.6</v>
      </c>
      <c r="H106" s="15">
        <v>1.5</v>
      </c>
      <c r="I106" s="15">
        <v>17.11</v>
      </c>
      <c r="J106" s="15">
        <v>1.92</v>
      </c>
      <c r="K106" s="15">
        <v>1.01</v>
      </c>
      <c r="L106" s="15">
        <v>103.64</v>
      </c>
      <c r="M106" s="15">
        <v>2.9854368932038833</v>
      </c>
      <c r="N106" s="65">
        <v>14.100000000000001</v>
      </c>
    </row>
    <row r="107" spans="1:14" x14ac:dyDescent="0.25">
      <c r="A107" s="18">
        <v>1615</v>
      </c>
      <c r="B107" s="18">
        <v>2</v>
      </c>
      <c r="C107" s="18">
        <v>1</v>
      </c>
      <c r="D107" s="18" t="s">
        <v>114</v>
      </c>
      <c r="E107" s="18" t="s">
        <v>116</v>
      </c>
      <c r="F107" s="15">
        <v>65.994</v>
      </c>
      <c r="G107" s="15">
        <v>23.03</v>
      </c>
      <c r="H107" s="15">
        <v>1.3</v>
      </c>
      <c r="I107" s="15">
        <v>19.399999999999999</v>
      </c>
      <c r="J107" s="15">
        <v>1.68</v>
      </c>
      <c r="K107" s="15">
        <v>1.2</v>
      </c>
      <c r="L107" s="15">
        <v>112.604</v>
      </c>
      <c r="M107" s="15">
        <v>2.8655666521927921</v>
      </c>
      <c r="N107" s="65">
        <v>10.404999999999999</v>
      </c>
    </row>
    <row r="108" spans="1:14" x14ac:dyDescent="0.25">
      <c r="A108" s="18">
        <v>1615</v>
      </c>
      <c r="B108" s="18">
        <v>2</v>
      </c>
      <c r="C108" s="18">
        <v>2</v>
      </c>
      <c r="D108" s="18" t="s">
        <v>114</v>
      </c>
      <c r="E108" s="18" t="s">
        <v>116</v>
      </c>
      <c r="F108" s="15">
        <v>56.795999999999999</v>
      </c>
      <c r="G108" s="15">
        <v>21.06</v>
      </c>
      <c r="H108" s="15">
        <v>1.59</v>
      </c>
      <c r="I108" s="15">
        <v>15.9</v>
      </c>
      <c r="J108" s="15">
        <v>2.1</v>
      </c>
      <c r="K108" s="15">
        <v>1.27</v>
      </c>
      <c r="L108" s="15">
        <v>98.715999999999994</v>
      </c>
      <c r="M108" s="15">
        <v>2.6968660968660969</v>
      </c>
      <c r="N108" s="65">
        <v>17.649999999999999</v>
      </c>
    </row>
    <row r="109" spans="1:14" x14ac:dyDescent="0.25">
      <c r="A109" s="18">
        <v>1615</v>
      </c>
      <c r="B109" s="18">
        <v>2</v>
      </c>
      <c r="C109" s="18">
        <v>4</v>
      </c>
      <c r="D109" s="18" t="s">
        <v>114</v>
      </c>
      <c r="E109" s="18" t="s">
        <v>116</v>
      </c>
      <c r="F109" s="15">
        <v>61</v>
      </c>
      <c r="G109" s="15">
        <v>24</v>
      </c>
      <c r="H109" s="15">
        <v>9.06</v>
      </c>
      <c r="I109" s="15">
        <v>14.52</v>
      </c>
      <c r="J109" s="15">
        <v>1.52</v>
      </c>
      <c r="K109" s="15">
        <v>1.46</v>
      </c>
      <c r="L109" s="15">
        <v>83.585999999999984</v>
      </c>
      <c r="M109" s="15">
        <v>2.5416666666666665</v>
      </c>
      <c r="N109" s="65">
        <v>17.89</v>
      </c>
    </row>
    <row r="110" spans="1:14" x14ac:dyDescent="0.25">
      <c r="A110" s="18">
        <v>1615</v>
      </c>
      <c r="B110" s="18">
        <v>2</v>
      </c>
      <c r="C110" s="18">
        <v>6</v>
      </c>
      <c r="D110" s="18" t="s">
        <v>114</v>
      </c>
      <c r="E110" s="18" t="s">
        <v>116</v>
      </c>
      <c r="F110" s="15">
        <v>65.345999999999989</v>
      </c>
      <c r="G110" s="15">
        <v>25.37</v>
      </c>
      <c r="H110" s="15">
        <v>1.24</v>
      </c>
      <c r="I110" s="15">
        <v>17.38</v>
      </c>
      <c r="J110" s="15">
        <v>1.65</v>
      </c>
      <c r="K110" s="15">
        <v>1.37</v>
      </c>
      <c r="L110" s="15">
        <v>112.35599999999999</v>
      </c>
      <c r="M110" s="15">
        <v>2.5757193535672047</v>
      </c>
      <c r="N110" s="65">
        <v>13.5</v>
      </c>
    </row>
    <row r="111" spans="1:14" x14ac:dyDescent="0.25">
      <c r="A111" s="18">
        <v>1615</v>
      </c>
      <c r="B111" s="18">
        <v>2</v>
      </c>
      <c r="C111" s="18">
        <v>8</v>
      </c>
      <c r="D111" s="18" t="s">
        <v>114</v>
      </c>
      <c r="E111" s="18" t="s">
        <v>116</v>
      </c>
      <c r="F111" s="15">
        <v>65.345999999999989</v>
      </c>
      <c r="G111" s="15">
        <v>25.37</v>
      </c>
      <c r="H111" s="15">
        <v>1.24</v>
      </c>
      <c r="I111" s="15">
        <v>17.38</v>
      </c>
      <c r="J111" s="15">
        <v>1.65</v>
      </c>
      <c r="K111" s="15">
        <v>1.37</v>
      </c>
      <c r="L111" s="15">
        <v>112.35599999999999</v>
      </c>
      <c r="M111" s="15">
        <v>2.5757193535672047</v>
      </c>
      <c r="N111" s="65">
        <v>15.78</v>
      </c>
    </row>
    <row r="112" spans="1:14" x14ac:dyDescent="0.25">
      <c r="A112" s="18">
        <v>1615</v>
      </c>
      <c r="B112" s="18">
        <v>2</v>
      </c>
      <c r="C112" s="18">
        <v>12</v>
      </c>
      <c r="D112" s="18" t="s">
        <v>114</v>
      </c>
      <c r="E112" s="18" t="s">
        <v>116</v>
      </c>
      <c r="F112" s="15">
        <v>76.2</v>
      </c>
      <c r="G112" s="15">
        <v>31.6</v>
      </c>
      <c r="H112" s="15">
        <v>1.4</v>
      </c>
      <c r="I112" s="15">
        <v>22.42</v>
      </c>
      <c r="J112" s="15">
        <v>1.94</v>
      </c>
      <c r="K112" s="15">
        <v>1.5</v>
      </c>
      <c r="L112" s="15">
        <v>135.06</v>
      </c>
      <c r="M112" s="15">
        <v>2.4113924050632911</v>
      </c>
      <c r="N112" s="65">
        <v>7.77</v>
      </c>
    </row>
    <row r="113" spans="1:14" x14ac:dyDescent="0.25">
      <c r="A113" s="18">
        <v>1615</v>
      </c>
      <c r="B113" s="18">
        <v>2</v>
      </c>
      <c r="C113" s="18">
        <v>24</v>
      </c>
      <c r="D113" s="18" t="s">
        <v>114</v>
      </c>
      <c r="E113" s="18" t="s">
        <v>116</v>
      </c>
      <c r="F113" s="15">
        <v>52.325999999999993</v>
      </c>
      <c r="G113" s="15">
        <v>20.67</v>
      </c>
      <c r="H113" s="15">
        <v>1.04</v>
      </c>
      <c r="I113" s="15">
        <v>15.74</v>
      </c>
      <c r="J113" s="15">
        <v>1.5</v>
      </c>
      <c r="K113" s="15">
        <v>1.04</v>
      </c>
      <c r="L113" s="15">
        <v>92.316000000000003</v>
      </c>
      <c r="M113" s="15">
        <v>2.5314949201741648</v>
      </c>
      <c r="N113" s="65">
        <v>10.234999999999999</v>
      </c>
    </row>
    <row r="114" spans="1:14" x14ac:dyDescent="0.25">
      <c r="A114" s="18">
        <v>1934</v>
      </c>
      <c r="B114" s="18">
        <v>3</v>
      </c>
      <c r="C114" s="18">
        <v>0</v>
      </c>
      <c r="D114" s="18" t="s">
        <v>114</v>
      </c>
      <c r="E114" s="18" t="s">
        <v>116</v>
      </c>
      <c r="F114" s="15">
        <v>57.15</v>
      </c>
      <c r="G114" s="15">
        <v>19.23</v>
      </c>
      <c r="H114" s="15">
        <v>1.17</v>
      </c>
      <c r="I114" s="15">
        <v>19.329999999999998</v>
      </c>
      <c r="J114" s="15">
        <v>1.59</v>
      </c>
      <c r="K114" s="15">
        <v>1.1000000000000001</v>
      </c>
      <c r="L114" s="15">
        <v>99.57</v>
      </c>
      <c r="M114" s="15">
        <v>2.9719188767550699</v>
      </c>
      <c r="N114" s="65">
        <v>18.04</v>
      </c>
    </row>
    <row r="115" spans="1:14" x14ac:dyDescent="0.25">
      <c r="A115" s="18">
        <v>1934</v>
      </c>
      <c r="B115" s="18">
        <v>3</v>
      </c>
      <c r="C115" s="18">
        <v>1</v>
      </c>
      <c r="D115" s="18" t="s">
        <v>114</v>
      </c>
      <c r="E115" s="18" t="s">
        <v>116</v>
      </c>
      <c r="F115" s="15">
        <v>53.693999999999996</v>
      </c>
      <c r="G115" s="15">
        <v>26.73</v>
      </c>
      <c r="H115" s="15">
        <v>1.45</v>
      </c>
      <c r="I115" s="15">
        <v>13.59</v>
      </c>
      <c r="J115" s="15">
        <v>2.17</v>
      </c>
      <c r="K115" s="15">
        <v>1.21</v>
      </c>
      <c r="L115" s="15">
        <v>98.843999999999994</v>
      </c>
      <c r="M115" s="15">
        <v>2.0087542087542087</v>
      </c>
      <c r="N115" s="65">
        <v>15.08</v>
      </c>
    </row>
    <row r="116" spans="1:14" x14ac:dyDescent="0.25">
      <c r="A116" s="18">
        <v>1934</v>
      </c>
      <c r="B116" s="18">
        <v>3</v>
      </c>
      <c r="C116" s="18">
        <v>2</v>
      </c>
      <c r="D116" s="18" t="s">
        <v>114</v>
      </c>
      <c r="E116" s="18" t="s">
        <v>116</v>
      </c>
      <c r="F116" s="15">
        <v>77.89800000000001</v>
      </c>
      <c r="G116" s="15">
        <v>35.24</v>
      </c>
      <c r="H116" s="15">
        <v>1.61</v>
      </c>
      <c r="I116" s="15">
        <v>16.75</v>
      </c>
      <c r="J116" s="15">
        <v>2.65</v>
      </c>
      <c r="K116" s="15">
        <v>1.58</v>
      </c>
      <c r="L116" s="15">
        <v>135.72800000000001</v>
      </c>
      <c r="M116" s="15">
        <v>2.2104994324631102</v>
      </c>
      <c r="N116" s="65">
        <v>20.149999999999999</v>
      </c>
    </row>
    <row r="117" spans="1:14" x14ac:dyDescent="0.25">
      <c r="A117" s="18">
        <v>1934</v>
      </c>
      <c r="B117" s="18">
        <v>3</v>
      </c>
      <c r="C117" s="18">
        <v>4</v>
      </c>
      <c r="D117" s="18" t="s">
        <v>114</v>
      </c>
      <c r="E117" s="18" t="s">
        <v>116</v>
      </c>
      <c r="F117" s="15">
        <v>50.375999999999998</v>
      </c>
      <c r="G117" s="15">
        <v>18.989999999999998</v>
      </c>
      <c r="H117" s="15" t="s">
        <v>17</v>
      </c>
      <c r="I117" s="15">
        <v>16.190000000000001</v>
      </c>
      <c r="J117" s="15">
        <v>1.85</v>
      </c>
      <c r="K117" s="15">
        <v>1.1599999999999999</v>
      </c>
      <c r="L117" s="15" t="s">
        <v>17</v>
      </c>
      <c r="M117" s="15">
        <v>2.6527646129541864</v>
      </c>
      <c r="N117" s="65">
        <v>18.45</v>
      </c>
    </row>
    <row r="118" spans="1:14" x14ac:dyDescent="0.25">
      <c r="A118" s="18">
        <v>1934</v>
      </c>
      <c r="B118" s="18">
        <v>3</v>
      </c>
      <c r="C118" s="18">
        <v>6</v>
      </c>
      <c r="D118" s="18" t="s">
        <v>114</v>
      </c>
      <c r="E118" s="18" t="s">
        <v>116</v>
      </c>
      <c r="F118" s="15">
        <v>52.902000000000001</v>
      </c>
      <c r="G118" s="15">
        <v>28.26</v>
      </c>
      <c r="H118" s="15">
        <v>1.38</v>
      </c>
      <c r="I118" s="15">
        <v>15.85</v>
      </c>
      <c r="J118" s="15">
        <v>2.17</v>
      </c>
      <c r="K118" s="15">
        <v>1.34</v>
      </c>
      <c r="L118" s="15">
        <v>101.902</v>
      </c>
      <c r="M118" s="15">
        <v>1.8719745222929935</v>
      </c>
      <c r="N118" s="65">
        <v>19.670000000000002</v>
      </c>
    </row>
    <row r="119" spans="1:14" x14ac:dyDescent="0.25">
      <c r="A119" s="18">
        <v>1934</v>
      </c>
      <c r="B119" s="18">
        <v>3</v>
      </c>
      <c r="C119" s="18">
        <v>8</v>
      </c>
      <c r="D119" s="18" t="s">
        <v>114</v>
      </c>
      <c r="E119" s="18" t="s">
        <v>116</v>
      </c>
      <c r="F119" s="15">
        <v>59.82</v>
      </c>
      <c r="G119" s="15">
        <v>25.48</v>
      </c>
      <c r="H119" s="15">
        <v>1.37</v>
      </c>
      <c r="I119" s="15">
        <v>23.67</v>
      </c>
      <c r="J119" s="15">
        <v>1.89</v>
      </c>
      <c r="K119" s="15">
        <v>1.35</v>
      </c>
      <c r="L119" s="15">
        <v>113.58</v>
      </c>
      <c r="M119" s="15">
        <v>2.3477237048665618</v>
      </c>
      <c r="N119" s="65">
        <v>12.4</v>
      </c>
    </row>
    <row r="120" spans="1:14" x14ac:dyDescent="0.25">
      <c r="A120" s="18">
        <v>1934</v>
      </c>
      <c r="B120" s="18">
        <v>3</v>
      </c>
      <c r="C120" s="18">
        <v>12</v>
      </c>
      <c r="D120" s="18" t="s">
        <v>114</v>
      </c>
      <c r="E120" s="18" t="s">
        <v>116</v>
      </c>
      <c r="F120" s="15">
        <v>44.711999999999996</v>
      </c>
      <c r="G120" s="15">
        <v>19.87</v>
      </c>
      <c r="H120" s="15">
        <v>9.89</v>
      </c>
      <c r="I120" s="15">
        <v>12.4</v>
      </c>
      <c r="J120" s="15">
        <v>1.42</v>
      </c>
      <c r="K120" s="15">
        <v>1.08</v>
      </c>
      <c r="L120" s="15">
        <v>96.2</v>
      </c>
      <c r="M120" s="15">
        <v>2.2502264720684444</v>
      </c>
      <c r="N120" s="65">
        <v>9.8699999999999992</v>
      </c>
    </row>
    <row r="121" spans="1:14" x14ac:dyDescent="0.25">
      <c r="A121" s="18">
        <v>1934</v>
      </c>
      <c r="B121" s="18">
        <v>3</v>
      </c>
      <c r="C121" s="18">
        <v>24</v>
      </c>
      <c r="D121" s="18" t="s">
        <v>114</v>
      </c>
      <c r="E121" s="18" t="s">
        <v>116</v>
      </c>
      <c r="F121" s="15">
        <v>54.372</v>
      </c>
      <c r="G121" s="15">
        <v>19.21</v>
      </c>
      <c r="H121" s="15">
        <v>1.36</v>
      </c>
      <c r="I121" s="15">
        <v>15.25</v>
      </c>
      <c r="J121" s="15">
        <v>1.77</v>
      </c>
      <c r="K121" s="15">
        <v>1.07</v>
      </c>
      <c r="L121" s="15">
        <v>93.031999999999982</v>
      </c>
      <c r="M121" s="15">
        <v>2.8304008328995311</v>
      </c>
      <c r="N121" s="65">
        <v>19.55</v>
      </c>
    </row>
    <row r="122" spans="1:14" x14ac:dyDescent="0.25">
      <c r="A122" s="18">
        <v>1306</v>
      </c>
      <c r="B122" s="18">
        <v>4</v>
      </c>
      <c r="C122" s="18">
        <v>0</v>
      </c>
      <c r="D122" s="18" t="s">
        <v>114</v>
      </c>
      <c r="E122" s="18" t="s">
        <v>116</v>
      </c>
      <c r="F122" s="15">
        <v>65.516000000000005</v>
      </c>
      <c r="G122" s="15">
        <v>25.023333333333337</v>
      </c>
      <c r="H122" s="15">
        <v>1.4266666666666667</v>
      </c>
      <c r="I122" s="15">
        <v>17.73</v>
      </c>
      <c r="J122" s="15">
        <v>2.0533333333333332</v>
      </c>
      <c r="K122" s="15">
        <v>1.23</v>
      </c>
      <c r="L122" s="15">
        <v>112.97933333333333</v>
      </c>
      <c r="M122" s="15">
        <v>2.6181963500732648</v>
      </c>
      <c r="N122" s="65">
        <v>18.010000000000002</v>
      </c>
    </row>
    <row r="123" spans="1:14" x14ac:dyDescent="0.25">
      <c r="A123" s="18">
        <v>1306</v>
      </c>
      <c r="B123" s="18">
        <v>4</v>
      </c>
      <c r="C123" s="18">
        <v>1</v>
      </c>
      <c r="D123" s="18" t="s">
        <v>114</v>
      </c>
      <c r="E123" s="18" t="s">
        <v>116</v>
      </c>
      <c r="F123" s="15">
        <v>62.948</v>
      </c>
      <c r="G123" s="15">
        <v>24.413333333333338</v>
      </c>
      <c r="H123" s="15">
        <v>1.3633333333333333</v>
      </c>
      <c r="I123" s="15">
        <v>18.983333333333334</v>
      </c>
      <c r="J123" s="15">
        <v>1.8833333333333335</v>
      </c>
      <c r="K123" s="15">
        <v>1.18</v>
      </c>
      <c r="L123" s="15">
        <v>110.77133333333332</v>
      </c>
      <c r="M123" s="15">
        <v>2.5784270890223917</v>
      </c>
      <c r="N123" s="65">
        <v>17.61</v>
      </c>
    </row>
    <row r="124" spans="1:14" x14ac:dyDescent="0.25">
      <c r="A124" s="18">
        <v>1306</v>
      </c>
      <c r="B124" s="18">
        <v>4</v>
      </c>
      <c r="C124" s="18">
        <v>2</v>
      </c>
      <c r="D124" s="18" t="s">
        <v>114</v>
      </c>
      <c r="E124" s="18" t="s">
        <v>116</v>
      </c>
      <c r="F124" s="15">
        <v>61.657999999999994</v>
      </c>
      <c r="G124" s="15">
        <v>24.87</v>
      </c>
      <c r="H124" s="15">
        <v>1.4966666666666668</v>
      </c>
      <c r="I124" s="15">
        <v>15.653333333333334</v>
      </c>
      <c r="J124" s="15">
        <v>2.2033333333333331</v>
      </c>
      <c r="K124" s="15">
        <v>1.3066666666666666</v>
      </c>
      <c r="L124" s="15">
        <v>107.18799999999999</v>
      </c>
      <c r="M124" s="15">
        <v>2.4792119018898267</v>
      </c>
      <c r="N124" s="65">
        <v>16.329999999999998</v>
      </c>
    </row>
    <row r="125" spans="1:14" x14ac:dyDescent="0.25">
      <c r="A125" s="18">
        <v>1306</v>
      </c>
      <c r="B125" s="18">
        <v>4</v>
      </c>
      <c r="C125" s="18">
        <v>4</v>
      </c>
      <c r="D125" s="18" t="s">
        <v>114</v>
      </c>
      <c r="E125" s="18" t="s">
        <v>116</v>
      </c>
      <c r="F125" s="15">
        <v>52.021999999999998</v>
      </c>
      <c r="G125" s="15">
        <v>22.393333333333331</v>
      </c>
      <c r="H125" s="15" t="s">
        <v>17</v>
      </c>
      <c r="I125" s="15">
        <v>15.653333333333334</v>
      </c>
      <c r="J125" s="15">
        <v>1.9799999999999998</v>
      </c>
      <c r="K125" s="15">
        <v>1.3733333333333333</v>
      </c>
      <c r="L125" s="15" t="s">
        <v>17</v>
      </c>
      <c r="M125" s="15">
        <v>2.3231021137243228</v>
      </c>
      <c r="N125" s="65">
        <v>15.8</v>
      </c>
    </row>
    <row r="126" spans="1:14" x14ac:dyDescent="0.25">
      <c r="A126" s="18">
        <v>1306</v>
      </c>
      <c r="B126" s="18">
        <v>4</v>
      </c>
      <c r="C126" s="18">
        <v>6</v>
      </c>
      <c r="D126" s="18" t="s">
        <v>114</v>
      </c>
      <c r="E126" s="18" t="s">
        <v>116</v>
      </c>
      <c r="F126" s="15">
        <v>52.338000000000001</v>
      </c>
      <c r="G126" s="15">
        <v>23.963333333333335</v>
      </c>
      <c r="H126" s="15">
        <v>3.8933333333333331</v>
      </c>
      <c r="I126" s="15">
        <v>15.916666666666666</v>
      </c>
      <c r="J126" s="15">
        <v>1.7599999999999998</v>
      </c>
      <c r="K126" s="15">
        <v>1.2466666666666668</v>
      </c>
      <c r="L126" s="15">
        <v>99.117999999999995</v>
      </c>
      <c r="M126" s="15">
        <v>2.1840867992766726</v>
      </c>
      <c r="N126" s="65">
        <v>18.53</v>
      </c>
    </row>
    <row r="127" spans="1:14" x14ac:dyDescent="0.25">
      <c r="A127" s="18">
        <v>1306</v>
      </c>
      <c r="B127" s="18">
        <v>4</v>
      </c>
      <c r="C127" s="18">
        <v>8</v>
      </c>
      <c r="D127" s="18" t="s">
        <v>114</v>
      </c>
      <c r="E127" s="18" t="s">
        <v>116</v>
      </c>
      <c r="F127" s="15">
        <v>53.722000000000001</v>
      </c>
      <c r="G127" s="15">
        <v>21.983333333333334</v>
      </c>
      <c r="H127" s="15">
        <v>3.9933333333333336</v>
      </c>
      <c r="I127" s="15">
        <v>17.366666666666667</v>
      </c>
      <c r="J127" s="15">
        <v>1.6366666666666667</v>
      </c>
      <c r="K127" s="15">
        <v>3.3166666666666669</v>
      </c>
      <c r="L127" s="15">
        <v>102.01866666666666</v>
      </c>
      <c r="M127" s="15">
        <v>2.4437604245640636</v>
      </c>
      <c r="N127" s="65">
        <v>14.6</v>
      </c>
    </row>
    <row r="128" spans="1:14" x14ac:dyDescent="0.25">
      <c r="A128" s="18">
        <v>1306</v>
      </c>
      <c r="B128" s="18">
        <v>4</v>
      </c>
      <c r="C128" s="18">
        <v>12</v>
      </c>
      <c r="D128" s="18" t="s">
        <v>114</v>
      </c>
      <c r="E128" s="18" t="s">
        <v>116</v>
      </c>
      <c r="F128" s="15">
        <v>54.863999999999997</v>
      </c>
      <c r="G128" s="15">
        <v>23.016666666666666</v>
      </c>
      <c r="H128" s="15">
        <v>6.5333333333333341</v>
      </c>
      <c r="I128" s="15">
        <v>16.596666666666668</v>
      </c>
      <c r="J128" s="15">
        <v>1.5333333333333332</v>
      </c>
      <c r="K128" s="15">
        <v>39.743333333333332</v>
      </c>
      <c r="L128" s="15">
        <v>142.28733333333332</v>
      </c>
      <c r="M128" s="15">
        <v>2.3836640115858074</v>
      </c>
      <c r="N128" s="65">
        <v>10.199999999999999</v>
      </c>
    </row>
    <row r="129" spans="1:14" x14ac:dyDescent="0.25">
      <c r="A129" s="18">
        <v>1306</v>
      </c>
      <c r="B129" s="18">
        <v>4</v>
      </c>
      <c r="C129" s="18">
        <v>24</v>
      </c>
      <c r="D129" s="18" t="s">
        <v>114</v>
      </c>
      <c r="E129" s="18" t="s">
        <v>116</v>
      </c>
      <c r="F129" s="15">
        <v>56.080000000000005</v>
      </c>
      <c r="G129" s="15">
        <v>21.526666666666671</v>
      </c>
      <c r="H129" s="15">
        <v>1.1633333333333333</v>
      </c>
      <c r="I129" s="15">
        <v>15.626666666666667</v>
      </c>
      <c r="J129" s="15">
        <v>1.5966666666666667</v>
      </c>
      <c r="K129" s="15">
        <v>1.0533333333333335</v>
      </c>
      <c r="L129" s="15">
        <v>97.046666666666667</v>
      </c>
      <c r="M129" s="15">
        <v>2.6051409104986063</v>
      </c>
      <c r="N129" s="65">
        <v>13.2</v>
      </c>
    </row>
  </sheetData>
  <sortState ref="A2:N129">
    <sortCondition ref="D2:D129"/>
    <sortCondition ref="E2:E129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X17"/>
  <sheetViews>
    <sheetView workbookViewId="0">
      <selection activeCell="M30" sqref="M30"/>
    </sheetView>
  </sheetViews>
  <sheetFormatPr defaultColWidth="8.875" defaultRowHeight="15.75" x14ac:dyDescent="0.25"/>
  <cols>
    <col min="1" max="1" width="6.5" style="18" bestFit="1" customWidth="1"/>
    <col min="2" max="2" width="6" style="18" bestFit="1" customWidth="1"/>
    <col min="3" max="3" width="11.625" style="18" bestFit="1" customWidth="1"/>
    <col min="4" max="4" width="6.625" style="18" bestFit="1" customWidth="1"/>
    <col min="5" max="5" width="9" style="14"/>
    <col min="6" max="6" width="11.625" style="14" bestFit="1" customWidth="1"/>
    <col min="7" max="7" width="8.875" style="14"/>
    <col min="8" max="8" width="13" style="14" bestFit="1" customWidth="1"/>
    <col min="9" max="9" width="13" style="18" bestFit="1" customWidth="1"/>
    <col min="10" max="10" width="14" style="14" bestFit="1" customWidth="1"/>
    <col min="11" max="11" width="10.625" style="14" bestFit="1" customWidth="1"/>
    <col min="12" max="12" width="14.5" style="14" bestFit="1" customWidth="1"/>
    <col min="13" max="13" width="20" style="14" bestFit="1" customWidth="1"/>
    <col min="14" max="14" width="18.125" style="14" bestFit="1" customWidth="1"/>
    <col min="15" max="15" width="19.625" style="14" bestFit="1" customWidth="1"/>
    <col min="16" max="24" width="8.875" style="14"/>
  </cols>
  <sheetData>
    <row r="1" spans="1:15" ht="15.75" customHeight="1" x14ac:dyDescent="0.25">
      <c r="A1" s="18" t="s">
        <v>4</v>
      </c>
      <c r="B1" s="18" t="s">
        <v>22</v>
      </c>
      <c r="C1" s="18" t="s">
        <v>7</v>
      </c>
      <c r="D1" s="18" t="s">
        <v>8</v>
      </c>
      <c r="E1" s="14" t="s">
        <v>107</v>
      </c>
      <c r="F1" s="18" t="s">
        <v>103</v>
      </c>
      <c r="G1" s="18" t="s">
        <v>140</v>
      </c>
      <c r="H1" s="18" t="s">
        <v>141</v>
      </c>
      <c r="I1" s="18" t="s">
        <v>142</v>
      </c>
      <c r="J1" s="66" t="s">
        <v>108</v>
      </c>
      <c r="K1" s="66" t="s">
        <v>109</v>
      </c>
      <c r="L1" s="66" t="s">
        <v>110</v>
      </c>
      <c r="M1" s="67" t="s">
        <v>120</v>
      </c>
      <c r="N1" s="67" t="s">
        <v>121</v>
      </c>
      <c r="O1" s="67" t="s">
        <v>122</v>
      </c>
    </row>
    <row r="2" spans="1:15" x14ac:dyDescent="0.25">
      <c r="A2" s="18">
        <v>1306</v>
      </c>
      <c r="B2" s="22">
        <v>1</v>
      </c>
      <c r="C2" s="18" t="s">
        <v>3</v>
      </c>
      <c r="D2" s="18" t="s">
        <v>1</v>
      </c>
      <c r="E2" s="30">
        <v>18.085531729648856</v>
      </c>
      <c r="F2" s="30">
        <v>14.399999999999999</v>
      </c>
      <c r="G2" s="15">
        <v>3.42</v>
      </c>
      <c r="H2" s="15">
        <v>3.6</v>
      </c>
      <c r="I2" s="15">
        <v>4.4400000000000004</v>
      </c>
      <c r="J2" s="55">
        <f t="shared" ref="J2:J17" si="0">F2*G2%</f>
        <v>0.49247999999999997</v>
      </c>
      <c r="K2" s="55">
        <f t="shared" ref="K2:K17" si="1">F2*H2%</f>
        <v>0.51839999999999997</v>
      </c>
      <c r="L2" s="55">
        <f t="shared" ref="L2:L17" si="2">F2*I2%</f>
        <v>0.63935999999999993</v>
      </c>
      <c r="M2" s="54">
        <f t="shared" ref="M2:M17" si="3">((0.057*G2)+(0.0929*H2)+(0.0395*I2))</f>
        <v>0.70475999999999994</v>
      </c>
      <c r="N2" s="54">
        <f>M2*4.18</f>
        <v>2.9458967999999994</v>
      </c>
      <c r="O2" s="15">
        <f t="shared" ref="O2:O17" si="4">N2*F2</f>
        <v>42.42091391999999</v>
      </c>
    </row>
    <row r="3" spans="1:15" x14ac:dyDescent="0.25">
      <c r="A3" s="18">
        <v>1496</v>
      </c>
      <c r="B3" s="22">
        <v>1</v>
      </c>
      <c r="C3" s="18" t="s">
        <v>0</v>
      </c>
      <c r="D3" s="18" t="s">
        <v>2</v>
      </c>
      <c r="E3" s="30">
        <v>27.123953865886506</v>
      </c>
      <c r="F3" s="68">
        <v>10.8</v>
      </c>
      <c r="G3" s="55">
        <v>2.79</v>
      </c>
      <c r="H3" s="55">
        <v>3.32</v>
      </c>
      <c r="I3" s="55">
        <v>4.43</v>
      </c>
      <c r="J3" s="55">
        <f t="shared" si="0"/>
        <v>0.30132000000000003</v>
      </c>
      <c r="K3" s="55">
        <f t="shared" si="1"/>
        <v>0.35856000000000005</v>
      </c>
      <c r="L3" s="55">
        <f t="shared" si="2"/>
        <v>0.47844000000000003</v>
      </c>
      <c r="M3" s="54">
        <f t="shared" si="3"/>
        <v>0.64244299999999999</v>
      </c>
      <c r="N3" s="54">
        <f>M3*4.18</f>
        <v>2.6854117399999997</v>
      </c>
      <c r="O3" s="15">
        <f t="shared" si="4"/>
        <v>29.002446791999997</v>
      </c>
    </row>
    <row r="4" spans="1:15" x14ac:dyDescent="0.25">
      <c r="A4" s="18">
        <v>1615</v>
      </c>
      <c r="B4" s="22">
        <v>1</v>
      </c>
      <c r="C4" s="18" t="s">
        <v>0</v>
      </c>
      <c r="D4" s="18" t="s">
        <v>1</v>
      </c>
      <c r="E4" s="30">
        <v>14.462149992882656</v>
      </c>
      <c r="F4" s="30">
        <v>19.2</v>
      </c>
      <c r="G4" s="15">
        <v>3.2800000000000002</v>
      </c>
      <c r="H4" s="15">
        <v>3.75</v>
      </c>
      <c r="I4" s="15">
        <v>4.62</v>
      </c>
      <c r="J4" s="55">
        <f t="shared" si="0"/>
        <v>0.62975999999999999</v>
      </c>
      <c r="K4" s="55">
        <f t="shared" si="1"/>
        <v>0.72</v>
      </c>
      <c r="L4" s="55">
        <f t="shared" si="2"/>
        <v>0.88703999999999994</v>
      </c>
      <c r="M4" s="54">
        <f t="shared" si="3"/>
        <v>0.71782500000000005</v>
      </c>
      <c r="N4" s="54">
        <f t="shared" ref="N4:N17" si="5">M4*4.18</f>
        <v>3.0005085</v>
      </c>
      <c r="O4" s="15">
        <f t="shared" si="4"/>
        <v>57.609763199999996</v>
      </c>
    </row>
    <row r="5" spans="1:15" x14ac:dyDescent="0.25">
      <c r="A5" s="18">
        <v>1934</v>
      </c>
      <c r="B5" s="22">
        <v>1</v>
      </c>
      <c r="C5" s="18" t="s">
        <v>3</v>
      </c>
      <c r="D5" s="18" t="s">
        <v>2</v>
      </c>
      <c r="E5" s="30">
        <v>15.764353168864425</v>
      </c>
      <c r="F5" s="68">
        <v>12</v>
      </c>
      <c r="G5" s="55">
        <v>3.6</v>
      </c>
      <c r="H5" s="55">
        <v>4.67</v>
      </c>
      <c r="I5" s="55">
        <v>4.75</v>
      </c>
      <c r="J5" s="55">
        <f t="shared" si="0"/>
        <v>0.43200000000000005</v>
      </c>
      <c r="K5" s="55">
        <f t="shared" si="1"/>
        <v>0.56040000000000001</v>
      </c>
      <c r="L5" s="55">
        <f t="shared" si="2"/>
        <v>0.57000000000000006</v>
      </c>
      <c r="M5" s="54">
        <f t="shared" si="3"/>
        <v>0.82666800000000007</v>
      </c>
      <c r="N5" s="54">
        <f t="shared" si="5"/>
        <v>3.4554722400000002</v>
      </c>
      <c r="O5" s="15">
        <f t="shared" si="4"/>
        <v>41.465666880000001</v>
      </c>
    </row>
    <row r="6" spans="1:15" ht="15.75" customHeight="1" x14ac:dyDescent="0.25">
      <c r="A6" s="18">
        <v>1306</v>
      </c>
      <c r="B6" s="22">
        <v>2</v>
      </c>
      <c r="C6" s="18" t="s">
        <v>0</v>
      </c>
      <c r="D6" s="18" t="s">
        <v>1</v>
      </c>
      <c r="E6" s="30">
        <v>15.651329812690438</v>
      </c>
      <c r="F6" s="30">
        <v>15</v>
      </c>
      <c r="G6" s="15">
        <v>3.23</v>
      </c>
      <c r="H6" s="15">
        <v>3.96</v>
      </c>
      <c r="I6" s="15">
        <v>4.6500000000000004</v>
      </c>
      <c r="J6" s="55">
        <f t="shared" si="0"/>
        <v>0.48450000000000004</v>
      </c>
      <c r="K6" s="55">
        <f t="shared" si="1"/>
        <v>0.59399999999999997</v>
      </c>
      <c r="L6" s="55">
        <f t="shared" si="2"/>
        <v>0.69750000000000012</v>
      </c>
      <c r="M6" s="54">
        <f t="shared" si="3"/>
        <v>0.73566900000000002</v>
      </c>
      <c r="N6" s="54">
        <f t="shared" si="5"/>
        <v>3.0750964199999999</v>
      </c>
      <c r="O6" s="15">
        <f t="shared" si="4"/>
        <v>46.126446299999998</v>
      </c>
    </row>
    <row r="7" spans="1:15" x14ac:dyDescent="0.25">
      <c r="A7" s="18">
        <v>1496</v>
      </c>
      <c r="B7" s="22">
        <v>2</v>
      </c>
      <c r="C7" s="18" t="s">
        <v>3</v>
      </c>
      <c r="D7" s="18" t="s">
        <v>2</v>
      </c>
      <c r="E7" s="30">
        <v>16.444069754071037</v>
      </c>
      <c r="F7" s="68">
        <v>9.8000000000000007</v>
      </c>
      <c r="G7" s="55">
        <v>3.49</v>
      </c>
      <c r="H7" s="55">
        <v>3.81</v>
      </c>
      <c r="I7" s="55">
        <v>4.96</v>
      </c>
      <c r="J7" s="55">
        <f t="shared" si="0"/>
        <v>0.34202000000000005</v>
      </c>
      <c r="K7" s="55">
        <f t="shared" si="1"/>
        <v>0.37338000000000005</v>
      </c>
      <c r="L7" s="55">
        <f t="shared" si="2"/>
        <v>0.48608000000000001</v>
      </c>
      <c r="M7" s="54">
        <f t="shared" si="3"/>
        <v>0.74879899999999999</v>
      </c>
      <c r="N7" s="54">
        <f t="shared" si="5"/>
        <v>3.12997982</v>
      </c>
      <c r="O7" s="15">
        <f t="shared" si="4"/>
        <v>30.673802236</v>
      </c>
    </row>
    <row r="8" spans="1:15" x14ac:dyDescent="0.25">
      <c r="A8" s="18">
        <v>1615</v>
      </c>
      <c r="B8" s="22">
        <v>2</v>
      </c>
      <c r="C8" s="18" t="s">
        <v>0</v>
      </c>
      <c r="D8" s="18" t="s">
        <v>2</v>
      </c>
      <c r="E8" s="30">
        <v>12.988070674637997</v>
      </c>
      <c r="F8" s="68">
        <v>12.4</v>
      </c>
      <c r="G8" s="55">
        <v>2.91</v>
      </c>
      <c r="H8" s="55">
        <v>3.2</v>
      </c>
      <c r="I8" s="55">
        <v>4.83</v>
      </c>
      <c r="J8" s="55">
        <f t="shared" si="0"/>
        <v>0.36083999999999999</v>
      </c>
      <c r="K8" s="55">
        <f t="shared" si="1"/>
        <v>0.39680000000000004</v>
      </c>
      <c r="L8" s="55">
        <f t="shared" si="2"/>
        <v>0.59892000000000001</v>
      </c>
      <c r="M8" s="54">
        <f t="shared" si="3"/>
        <v>0.65393500000000004</v>
      </c>
      <c r="N8" s="54">
        <f t="shared" si="5"/>
        <v>2.7334483000000001</v>
      </c>
      <c r="O8" s="15">
        <f t="shared" si="4"/>
        <v>33.894758920000001</v>
      </c>
    </row>
    <row r="9" spans="1:15" x14ac:dyDescent="0.25">
      <c r="A9" s="18">
        <v>1934</v>
      </c>
      <c r="B9" s="22">
        <v>2</v>
      </c>
      <c r="C9" s="18" t="s">
        <v>3</v>
      </c>
      <c r="D9" s="18" t="s">
        <v>1</v>
      </c>
      <c r="E9" s="30">
        <v>15.644012027966319</v>
      </c>
      <c r="F9" s="30">
        <v>17.2</v>
      </c>
      <c r="G9" s="15">
        <v>3.5</v>
      </c>
      <c r="H9" s="15">
        <v>3.71</v>
      </c>
      <c r="I9" s="15">
        <v>4.79</v>
      </c>
      <c r="J9" s="55">
        <f t="shared" si="0"/>
        <v>0.60199999999999998</v>
      </c>
      <c r="K9" s="55">
        <f t="shared" si="1"/>
        <v>0.63812000000000002</v>
      </c>
      <c r="L9" s="55">
        <f t="shared" si="2"/>
        <v>0.82387999999999995</v>
      </c>
      <c r="M9" s="54">
        <f t="shared" si="3"/>
        <v>0.73336400000000013</v>
      </c>
      <c r="N9" s="54">
        <f t="shared" si="5"/>
        <v>3.0654615200000004</v>
      </c>
      <c r="O9" s="15">
        <f t="shared" si="4"/>
        <v>52.725938144000004</v>
      </c>
    </row>
    <row r="10" spans="1:15" x14ac:dyDescent="0.25">
      <c r="A10" s="18">
        <v>1306</v>
      </c>
      <c r="B10" s="22">
        <v>3</v>
      </c>
      <c r="C10" s="18" t="s">
        <v>3</v>
      </c>
      <c r="D10" s="18" t="s">
        <v>2</v>
      </c>
      <c r="E10" s="30">
        <v>12.085602236353344</v>
      </c>
      <c r="F10" s="68">
        <v>17.399999999999999</v>
      </c>
      <c r="G10" s="55">
        <v>3.8000000000000003</v>
      </c>
      <c r="H10" s="55">
        <v>3.41</v>
      </c>
      <c r="I10" s="55">
        <v>5.0199999999999996</v>
      </c>
      <c r="J10" s="55">
        <f t="shared" si="0"/>
        <v>0.66120000000000001</v>
      </c>
      <c r="K10" s="55">
        <f t="shared" si="1"/>
        <v>0.59333999999999998</v>
      </c>
      <c r="L10" s="55">
        <f t="shared" si="2"/>
        <v>0.87347999999999981</v>
      </c>
      <c r="M10" s="54">
        <f t="shared" si="3"/>
        <v>0.73167899999999997</v>
      </c>
      <c r="N10" s="54">
        <f t="shared" si="5"/>
        <v>3.0584182199999996</v>
      </c>
      <c r="O10" s="15">
        <f t="shared" si="4"/>
        <v>53.216477027999993</v>
      </c>
    </row>
    <row r="11" spans="1:15" x14ac:dyDescent="0.25">
      <c r="A11" s="18">
        <v>1496</v>
      </c>
      <c r="B11" s="22">
        <v>3</v>
      </c>
      <c r="C11" s="18" t="s">
        <v>0</v>
      </c>
      <c r="D11" s="18" t="s">
        <v>1</v>
      </c>
      <c r="E11" s="30">
        <v>11.97422407861229</v>
      </c>
      <c r="F11" s="30">
        <v>13</v>
      </c>
      <c r="G11" s="15">
        <v>2.5900000000000003</v>
      </c>
      <c r="H11" s="15">
        <v>3.66</v>
      </c>
      <c r="I11" s="15">
        <v>3.86</v>
      </c>
      <c r="J11" s="55">
        <f t="shared" si="0"/>
        <v>0.33670000000000005</v>
      </c>
      <c r="K11" s="55">
        <f t="shared" si="1"/>
        <v>0.4758</v>
      </c>
      <c r="L11" s="55">
        <f t="shared" si="2"/>
        <v>0.50179999999999991</v>
      </c>
      <c r="M11" s="54">
        <f t="shared" si="3"/>
        <v>0.64011399999999996</v>
      </c>
      <c r="N11" s="54">
        <f t="shared" si="5"/>
        <v>2.6756765199999997</v>
      </c>
      <c r="O11" s="15">
        <f t="shared" si="4"/>
        <v>34.783794759999992</v>
      </c>
    </row>
    <row r="12" spans="1:15" x14ac:dyDescent="0.25">
      <c r="A12" s="18">
        <v>1615</v>
      </c>
      <c r="B12" s="22">
        <v>3</v>
      </c>
      <c r="C12" s="18" t="s">
        <v>3</v>
      </c>
      <c r="D12" s="18" t="s">
        <v>1</v>
      </c>
      <c r="E12" s="30">
        <v>12.628561664724366</v>
      </c>
      <c r="F12" s="30">
        <v>16.8</v>
      </c>
      <c r="G12" s="15">
        <v>3.37</v>
      </c>
      <c r="H12" s="15">
        <v>3.4</v>
      </c>
      <c r="I12" s="15">
        <v>4.83</v>
      </c>
      <c r="J12" s="55">
        <f t="shared" si="0"/>
        <v>0.56616</v>
      </c>
      <c r="K12" s="55">
        <f t="shared" si="1"/>
        <v>0.57120000000000004</v>
      </c>
      <c r="L12" s="55">
        <f t="shared" si="2"/>
        <v>0.81144000000000005</v>
      </c>
      <c r="M12" s="54">
        <f t="shared" si="3"/>
        <v>0.69873499999999999</v>
      </c>
      <c r="N12" s="54">
        <f t="shared" si="5"/>
        <v>2.9207122999999999</v>
      </c>
      <c r="O12" s="15">
        <f t="shared" si="4"/>
        <v>49.067966640000002</v>
      </c>
    </row>
    <row r="13" spans="1:15" x14ac:dyDescent="0.25">
      <c r="A13" s="18">
        <v>1934</v>
      </c>
      <c r="B13" s="22">
        <v>3</v>
      </c>
      <c r="C13" s="18" t="s">
        <v>0</v>
      </c>
      <c r="D13" s="18" t="s">
        <v>2</v>
      </c>
      <c r="E13" s="30">
        <v>13.537792154249289</v>
      </c>
      <c r="F13" s="68">
        <v>9</v>
      </c>
      <c r="G13" s="55">
        <v>3.31</v>
      </c>
      <c r="H13" s="55">
        <v>4.3100000000000005</v>
      </c>
      <c r="I13" s="55">
        <v>4.88</v>
      </c>
      <c r="J13" s="55">
        <f t="shared" si="0"/>
        <v>0.2979</v>
      </c>
      <c r="K13" s="55">
        <f t="shared" si="1"/>
        <v>0.38790000000000008</v>
      </c>
      <c r="L13" s="55">
        <f t="shared" si="2"/>
        <v>0.43919999999999998</v>
      </c>
      <c r="M13" s="54">
        <f t="shared" si="3"/>
        <v>0.78182900000000011</v>
      </c>
      <c r="N13" s="54">
        <f t="shared" si="5"/>
        <v>3.2680452200000003</v>
      </c>
      <c r="O13" s="15">
        <f t="shared" si="4"/>
        <v>29.412406980000004</v>
      </c>
    </row>
    <row r="14" spans="1:15" x14ac:dyDescent="0.25">
      <c r="A14" s="18">
        <v>1306</v>
      </c>
      <c r="B14" s="22">
        <v>4</v>
      </c>
      <c r="C14" s="22" t="s">
        <v>0</v>
      </c>
      <c r="D14" s="22" t="s">
        <v>2</v>
      </c>
      <c r="E14" s="30">
        <f>AVERAGE(E11:E13)</f>
        <v>12.713525965861981</v>
      </c>
      <c r="F14" s="68">
        <v>10.6</v>
      </c>
      <c r="G14" s="55">
        <v>3.1</v>
      </c>
      <c r="H14" s="55">
        <v>3.23</v>
      </c>
      <c r="I14" s="55">
        <v>4.95</v>
      </c>
      <c r="J14" s="55">
        <f t="shared" si="0"/>
        <v>0.3286</v>
      </c>
      <c r="K14" s="55">
        <f t="shared" si="1"/>
        <v>0.34238000000000002</v>
      </c>
      <c r="L14" s="55">
        <f t="shared" si="2"/>
        <v>0.52470000000000006</v>
      </c>
      <c r="M14" s="54">
        <f t="shared" si="3"/>
        <v>0.672292</v>
      </c>
      <c r="N14" s="54">
        <f t="shared" si="5"/>
        <v>2.8101805599999996</v>
      </c>
      <c r="O14" s="15">
        <f t="shared" si="4"/>
        <v>29.787913935999995</v>
      </c>
    </row>
    <row r="15" spans="1:15" x14ac:dyDescent="0.25">
      <c r="A15" s="18">
        <v>1496</v>
      </c>
      <c r="B15" s="22">
        <v>4</v>
      </c>
      <c r="C15" s="22" t="s">
        <v>3</v>
      </c>
      <c r="D15" s="22" t="s">
        <v>1</v>
      </c>
      <c r="E15" s="30">
        <f>AVERAGE(E12:E14)</f>
        <v>12.959959928278545</v>
      </c>
      <c r="F15" s="30">
        <v>15.8</v>
      </c>
      <c r="G15" s="15">
        <v>3.38</v>
      </c>
      <c r="H15" s="15">
        <v>2.79</v>
      </c>
      <c r="I15" s="15">
        <v>4.5599999999999996</v>
      </c>
      <c r="J15" s="55">
        <f t="shared" si="0"/>
        <v>0.53403999999999996</v>
      </c>
      <c r="K15" s="55">
        <f t="shared" si="1"/>
        <v>0.44082000000000005</v>
      </c>
      <c r="L15" s="55">
        <f t="shared" si="2"/>
        <v>0.7204799999999999</v>
      </c>
      <c r="M15" s="54">
        <f t="shared" si="3"/>
        <v>0.63197099999999995</v>
      </c>
      <c r="N15" s="54">
        <f t="shared" si="5"/>
        <v>2.6416387799999996</v>
      </c>
      <c r="O15" s="15">
        <f t="shared" si="4"/>
        <v>41.737892723999998</v>
      </c>
    </row>
    <row r="16" spans="1:15" x14ac:dyDescent="0.25">
      <c r="A16" s="18">
        <v>1615</v>
      </c>
      <c r="B16" s="22">
        <v>4</v>
      </c>
      <c r="C16" s="22" t="s">
        <v>3</v>
      </c>
      <c r="D16" s="22" t="s">
        <v>2</v>
      </c>
      <c r="E16" s="30">
        <f>AVERAGE(E13:E15)</f>
        <v>13.070426016129938</v>
      </c>
      <c r="F16" s="68">
        <v>13</v>
      </c>
      <c r="G16" s="55">
        <v>3.1</v>
      </c>
      <c r="H16" s="55">
        <v>3.41</v>
      </c>
      <c r="I16" s="55">
        <v>4.7699999999999996</v>
      </c>
      <c r="J16" s="55">
        <f t="shared" si="0"/>
        <v>0.40300000000000002</v>
      </c>
      <c r="K16" s="55">
        <f t="shared" si="1"/>
        <v>0.44329999999999997</v>
      </c>
      <c r="L16" s="55">
        <f t="shared" si="2"/>
        <v>0.62009999999999987</v>
      </c>
      <c r="M16" s="54">
        <f t="shared" si="3"/>
        <v>0.68190399999999995</v>
      </c>
      <c r="N16" s="54">
        <f t="shared" si="5"/>
        <v>2.8503587199999996</v>
      </c>
      <c r="O16" s="15">
        <f t="shared" si="4"/>
        <v>37.054663359999992</v>
      </c>
    </row>
    <row r="17" spans="1:15" x14ac:dyDescent="0.25">
      <c r="A17" s="18">
        <v>1934</v>
      </c>
      <c r="B17" s="22">
        <v>4</v>
      </c>
      <c r="C17" s="22" t="s">
        <v>0</v>
      </c>
      <c r="D17" s="22" t="s">
        <v>1</v>
      </c>
      <c r="E17" s="30">
        <f>AVERAGE(E14:E16)</f>
        <v>12.914637303423488</v>
      </c>
      <c r="F17" s="30">
        <v>10.8</v>
      </c>
      <c r="G17" s="15">
        <v>2.97</v>
      </c>
      <c r="H17" s="15">
        <v>3.75</v>
      </c>
      <c r="I17" s="15">
        <v>4.7300000000000004</v>
      </c>
      <c r="J17" s="55">
        <f t="shared" si="0"/>
        <v>0.32076000000000005</v>
      </c>
      <c r="K17" s="55">
        <f t="shared" si="1"/>
        <v>0.40500000000000003</v>
      </c>
      <c r="L17" s="55">
        <f t="shared" si="2"/>
        <v>0.51084000000000007</v>
      </c>
      <c r="M17" s="54">
        <f t="shared" si="3"/>
        <v>0.70450000000000013</v>
      </c>
      <c r="N17" s="54">
        <f t="shared" si="5"/>
        <v>2.9448100000000004</v>
      </c>
      <c r="O17" s="15">
        <f t="shared" si="4"/>
        <v>31.803948000000005</v>
      </c>
    </row>
  </sheetData>
  <sortState ref="A2:O18">
    <sortCondition ref="B2:B18"/>
    <sortCondition ref="A2:A18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U28"/>
  <sheetViews>
    <sheetView tabSelected="1" workbookViewId="0">
      <selection activeCell="K36" sqref="K36"/>
    </sheetView>
  </sheetViews>
  <sheetFormatPr defaultColWidth="8.875" defaultRowHeight="15.75" x14ac:dyDescent="0.25"/>
  <cols>
    <col min="3" max="3" width="11.375" bestFit="1" customWidth="1"/>
    <col min="8" max="9" width="13.375" bestFit="1" customWidth="1"/>
    <col min="10" max="10" width="13.375" style="3" bestFit="1" customWidth="1"/>
    <col min="11" max="11" width="19.875" bestFit="1" customWidth="1"/>
    <col min="12" max="12" width="19.625" bestFit="1" customWidth="1"/>
  </cols>
  <sheetData>
    <row r="1" spans="1:21" x14ac:dyDescent="0.25">
      <c r="A1" s="18"/>
      <c r="B1" s="18"/>
      <c r="C1" s="18"/>
      <c r="D1" s="18"/>
      <c r="E1" s="19" t="s">
        <v>143</v>
      </c>
      <c r="F1" s="19"/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s="1" customFormat="1" x14ac:dyDescent="0.25">
      <c r="A2" s="18" t="s">
        <v>4</v>
      </c>
      <c r="B2" s="18" t="s">
        <v>22</v>
      </c>
      <c r="C2" s="18" t="s">
        <v>7</v>
      </c>
      <c r="D2" s="18" t="s">
        <v>8</v>
      </c>
      <c r="E2" s="18" t="s">
        <v>21</v>
      </c>
      <c r="F2" s="18" t="s">
        <v>23</v>
      </c>
      <c r="G2" s="18" t="s">
        <v>25</v>
      </c>
      <c r="H2" s="18" t="s">
        <v>144</v>
      </c>
      <c r="I2" s="18" t="s">
        <v>145</v>
      </c>
      <c r="J2" s="18" t="s">
        <v>146</v>
      </c>
      <c r="K2" s="18" t="s">
        <v>147</v>
      </c>
      <c r="L2" s="18" t="s">
        <v>148</v>
      </c>
      <c r="M2" s="18"/>
      <c r="N2" s="18"/>
      <c r="O2" s="18"/>
      <c r="P2" s="18"/>
      <c r="Q2" s="18"/>
      <c r="R2" s="18"/>
      <c r="S2" s="18"/>
      <c r="T2" s="18"/>
      <c r="U2" s="18"/>
    </row>
    <row r="3" spans="1:21" x14ac:dyDescent="0.25">
      <c r="A3" s="18">
        <v>1306</v>
      </c>
      <c r="B3" s="18">
        <v>1</v>
      </c>
      <c r="C3" s="18" t="s">
        <v>3</v>
      </c>
      <c r="D3" s="18" t="s">
        <v>1</v>
      </c>
      <c r="E3" s="30">
        <v>54.631399998840067</v>
      </c>
      <c r="F3" s="30">
        <v>23.045878099400682</v>
      </c>
      <c r="G3" s="30">
        <v>15.939554103439136</v>
      </c>
      <c r="H3" s="30">
        <f>((3.28*(E3+G3)/(F3)+7.6))</f>
        <v>17.643996954991067</v>
      </c>
      <c r="I3" s="22">
        <f>H3*'Exp 2, Performance'!E2</f>
        <v>319.10106676731874</v>
      </c>
      <c r="J3" s="30">
        <f>I3/'Exp 2, Performance'!F2</f>
        <v>22.159796303286026</v>
      </c>
      <c r="K3" s="15">
        <f>I3/'Exp 2, Performance'!O2</f>
        <v>7.5222581806959532</v>
      </c>
      <c r="L3" s="22">
        <f>I3/'Exp 2, Performance'!J2</f>
        <v>647.94726033000074</v>
      </c>
      <c r="M3" s="18"/>
      <c r="N3" s="18"/>
      <c r="O3" s="18"/>
      <c r="P3" s="18"/>
      <c r="Q3" s="18"/>
      <c r="R3" s="18"/>
      <c r="S3" s="18"/>
      <c r="T3" s="18"/>
      <c r="U3" s="18"/>
    </row>
    <row r="4" spans="1:21" x14ac:dyDescent="0.25">
      <c r="A4" s="18">
        <v>1496</v>
      </c>
      <c r="B4" s="18">
        <v>1</v>
      </c>
      <c r="C4" s="18" t="s">
        <v>0</v>
      </c>
      <c r="D4" s="18" t="s">
        <v>2</v>
      </c>
      <c r="E4" s="30">
        <v>56.451503891476335</v>
      </c>
      <c r="F4" s="30">
        <v>22.136760823825103</v>
      </c>
      <c r="G4" s="30">
        <v>15.638204681504895</v>
      </c>
      <c r="H4" s="30">
        <f t="shared" ref="H4:H18" si="0">((3.28*(E4+G4)/(F4)+7.6))</f>
        <v>18.281519577376024</v>
      </c>
      <c r="I4" s="22">
        <f>H4*'Exp 2, Performance'!E3</f>
        <v>495.86709361504825</v>
      </c>
      <c r="J4" s="30">
        <f>I4/'Exp 2, Performance'!F3</f>
        <v>45.913619779171128</v>
      </c>
      <c r="K4" s="15">
        <f>I4/'Exp 2, Performance'!O3</f>
        <v>17.097422750960021</v>
      </c>
      <c r="L4" s="22">
        <f>I4/'Exp 2, Performance'!J3</f>
        <v>1645.6494544505781</v>
      </c>
      <c r="M4" s="18"/>
      <c r="N4" s="18"/>
      <c r="O4" s="18"/>
      <c r="P4" s="18"/>
      <c r="Q4" s="18"/>
      <c r="R4" s="18"/>
      <c r="S4" s="18"/>
      <c r="T4" s="18"/>
      <c r="U4" s="18"/>
    </row>
    <row r="5" spans="1:21" x14ac:dyDescent="0.25">
      <c r="A5" s="18">
        <v>1615</v>
      </c>
      <c r="B5" s="18">
        <v>1</v>
      </c>
      <c r="C5" s="18" t="s">
        <v>0</v>
      </c>
      <c r="D5" s="18" t="s">
        <v>1</v>
      </c>
      <c r="E5" s="30">
        <v>55.478742857448744</v>
      </c>
      <c r="F5" s="30">
        <v>22.552253044756359</v>
      </c>
      <c r="G5" s="30">
        <v>17.139462724750722</v>
      </c>
      <c r="H5" s="30">
        <f t="shared" si="0"/>
        <v>18.161592841163841</v>
      </c>
      <c r="I5" s="22">
        <f>H5*'Exp 2, Performance'!E4</f>
        <v>262.65567977857535</v>
      </c>
      <c r="J5" s="30">
        <f>I5/'Exp 2, Performance'!F4</f>
        <v>13.679983321800799</v>
      </c>
      <c r="K5" s="15">
        <f>I5/'Exp 2, Performance'!O4</f>
        <v>4.5592216525301632</v>
      </c>
      <c r="L5" s="22">
        <f>I5/'Exp 2, Performance'!J4</f>
        <v>417.07266225002439</v>
      </c>
      <c r="M5" s="18"/>
      <c r="N5" s="18"/>
      <c r="O5" s="18"/>
      <c r="P5" s="18"/>
      <c r="Q5" s="18"/>
      <c r="R5" s="18"/>
      <c r="S5" s="18"/>
      <c r="T5" s="18"/>
      <c r="U5" s="18"/>
    </row>
    <row r="6" spans="1:21" x14ac:dyDescent="0.25">
      <c r="A6" s="18">
        <v>1934</v>
      </c>
      <c r="B6" s="18">
        <v>1</v>
      </c>
      <c r="C6" s="18" t="s">
        <v>3</v>
      </c>
      <c r="D6" s="18" t="s">
        <v>2</v>
      </c>
      <c r="E6" s="30">
        <v>55.269922462302112</v>
      </c>
      <c r="F6" s="30">
        <v>24.327237768140439</v>
      </c>
      <c r="G6" s="30">
        <v>15.714609519086075</v>
      </c>
      <c r="H6" s="30">
        <f t="shared" si="0"/>
        <v>17.170723446616378</v>
      </c>
      <c r="I6" s="22">
        <f>H6*'Exp 2, Performance'!E5</f>
        <v>270.68534857736159</v>
      </c>
      <c r="J6" s="30">
        <f>I6/'Exp 2, Performance'!F5</f>
        <v>22.5571123814468</v>
      </c>
      <c r="K6" s="15">
        <f>I6/'Exp 2, Performance'!O5</f>
        <v>6.5279391107036648</v>
      </c>
      <c r="L6" s="22">
        <f>I6/'Exp 2, Performance'!J5</f>
        <v>626.58645504018875</v>
      </c>
      <c r="M6" s="18"/>
      <c r="N6" s="18"/>
      <c r="O6" s="18"/>
      <c r="P6" s="18"/>
      <c r="Q6" s="18"/>
      <c r="R6" s="18"/>
      <c r="S6" s="18"/>
      <c r="T6" s="18"/>
      <c r="U6" s="18"/>
    </row>
    <row r="7" spans="1:21" x14ac:dyDescent="0.25">
      <c r="A7" s="18">
        <v>1306</v>
      </c>
      <c r="B7" s="18">
        <v>2</v>
      </c>
      <c r="C7" s="18" t="s">
        <v>0</v>
      </c>
      <c r="D7" s="18" t="s">
        <v>1</v>
      </c>
      <c r="E7" s="30">
        <v>56.84269847567635</v>
      </c>
      <c r="F7" s="30">
        <v>23.155115954124167</v>
      </c>
      <c r="G7" s="30">
        <v>15.951524587767098</v>
      </c>
      <c r="H7" s="30">
        <f t="shared" si="0"/>
        <v>17.911546360689591</v>
      </c>
      <c r="I7" s="22">
        <f>H7*'Exp 2, Performance'!E6</f>
        <v>280.33951954644795</v>
      </c>
      <c r="J7" s="30">
        <f>I7/'Exp 2, Performance'!F6</f>
        <v>18.689301303096531</v>
      </c>
      <c r="K7" s="15">
        <f>I7/'Exp 2, Performance'!O6</f>
        <v>6.0776309911923123</v>
      </c>
      <c r="L7" s="22">
        <f>I7/'Exp 2, Performance'!J6</f>
        <v>578.61613941475321</v>
      </c>
      <c r="M7" s="18"/>
      <c r="N7" s="18"/>
      <c r="O7" s="18"/>
      <c r="P7" s="18"/>
      <c r="Q7" s="18"/>
      <c r="R7" s="18"/>
      <c r="S7" s="18"/>
      <c r="T7" s="18"/>
      <c r="U7" s="18"/>
    </row>
    <row r="8" spans="1:21" x14ac:dyDescent="0.25">
      <c r="A8" s="18">
        <v>1496</v>
      </c>
      <c r="B8" s="18">
        <v>2</v>
      </c>
      <c r="C8" s="18" t="s">
        <v>3</v>
      </c>
      <c r="D8" s="18" t="s">
        <v>2</v>
      </c>
      <c r="E8" s="30">
        <v>57.953315907067633</v>
      </c>
      <c r="F8" s="30">
        <v>22.15060236644824</v>
      </c>
      <c r="G8" s="30">
        <v>15.68641060637605</v>
      </c>
      <c r="H8" s="30">
        <f t="shared" si="0"/>
        <v>18.50436724781607</v>
      </c>
      <c r="I8" s="22">
        <f>H8*'Exp 2, Performance'!E7</f>
        <v>304.28710577803497</v>
      </c>
      <c r="J8" s="30">
        <f>I8/'Exp 2, Performance'!F7</f>
        <v>31.049704671228056</v>
      </c>
      <c r="K8" s="15">
        <f>I8/'Exp 2, Performance'!O7</f>
        <v>9.9200973989755816</v>
      </c>
      <c r="L8" s="22">
        <f>I8/'Exp 2, Performance'!J7</f>
        <v>889.676351611119</v>
      </c>
      <c r="M8" s="18"/>
      <c r="N8" s="18"/>
      <c r="O8" s="18"/>
      <c r="P8" s="18"/>
      <c r="Q8" s="18"/>
      <c r="R8" s="18"/>
      <c r="S8" s="18"/>
      <c r="T8" s="18"/>
      <c r="U8" s="18"/>
    </row>
    <row r="9" spans="1:21" x14ac:dyDescent="0.25">
      <c r="A9" s="18">
        <v>1615</v>
      </c>
      <c r="B9" s="18">
        <v>2</v>
      </c>
      <c r="C9" s="18" t="s">
        <v>0</v>
      </c>
      <c r="D9" s="18" t="s">
        <v>2</v>
      </c>
      <c r="E9" s="30">
        <v>59.735121951153062</v>
      </c>
      <c r="F9" s="30">
        <v>22.665386298219794</v>
      </c>
      <c r="G9" s="30">
        <v>16.475408559098661</v>
      </c>
      <c r="H9" s="30">
        <f t="shared" si="0"/>
        <v>18.628735040499137</v>
      </c>
      <c r="I9" s="22">
        <f>H9*'Exp 2, Performance'!E8</f>
        <v>241.95132728510814</v>
      </c>
      <c r="J9" s="30">
        <f>I9/'Exp 2, Performance'!F8</f>
        <v>19.512203813315171</v>
      </c>
      <c r="K9" s="15">
        <f>I9/'Exp 2, Performance'!O8</f>
        <v>7.1383109068919177</v>
      </c>
      <c r="L9" s="22">
        <f>I9/'Exp 2, Performance'!J8</f>
        <v>670.52246781151791</v>
      </c>
      <c r="M9" s="18"/>
      <c r="N9" s="18"/>
      <c r="O9" s="18"/>
      <c r="P9" s="18"/>
      <c r="Q9" s="18"/>
      <c r="R9" s="18"/>
      <c r="S9" s="18"/>
      <c r="T9" s="18"/>
      <c r="U9" s="18"/>
    </row>
    <row r="10" spans="1:21" x14ac:dyDescent="0.25">
      <c r="A10" s="18">
        <v>1934</v>
      </c>
      <c r="B10" s="18">
        <v>2</v>
      </c>
      <c r="C10" s="18" t="s">
        <v>3</v>
      </c>
      <c r="D10" s="18" t="s">
        <v>1</v>
      </c>
      <c r="E10" s="30">
        <v>56.978989959357207</v>
      </c>
      <c r="F10" s="30">
        <v>24.583300515086194</v>
      </c>
      <c r="G10" s="30">
        <v>15.821676742410702</v>
      </c>
      <c r="H10" s="30">
        <f t="shared" si="0"/>
        <v>17.31334937858573</v>
      </c>
      <c r="I10" s="22">
        <f>H10*'Exp 2, Performance'!E9</f>
        <v>270.85024592297839</v>
      </c>
      <c r="J10" s="30">
        <f>I10/'Exp 2, Performance'!F9</f>
        <v>15.747107321103396</v>
      </c>
      <c r="K10" s="15">
        <f>I10/'Exp 2, Performance'!O9</f>
        <v>5.1369450304185822</v>
      </c>
      <c r="L10" s="22">
        <f>I10/'Exp 2, Performance'!J9</f>
        <v>449.91735203152558</v>
      </c>
      <c r="M10" s="18"/>
      <c r="N10" s="18"/>
      <c r="O10" s="18"/>
      <c r="P10" s="18"/>
      <c r="Q10" s="18"/>
      <c r="R10" s="18"/>
      <c r="S10" s="18"/>
      <c r="T10" s="18"/>
      <c r="U10" s="18"/>
    </row>
    <row r="11" spans="1:21" x14ac:dyDescent="0.25">
      <c r="A11" s="18">
        <v>1306</v>
      </c>
      <c r="B11" s="18">
        <v>3</v>
      </c>
      <c r="C11" s="18" t="s">
        <v>3</v>
      </c>
      <c r="D11" s="18" t="s">
        <v>2</v>
      </c>
      <c r="E11" s="30">
        <v>55.839488791332883</v>
      </c>
      <c r="F11" s="30">
        <v>24.006111401879132</v>
      </c>
      <c r="G11" s="30">
        <v>15.627978764799233</v>
      </c>
      <c r="H11" s="30">
        <f t="shared" si="0"/>
        <v>17.364734057085318</v>
      </c>
      <c r="I11" s="22">
        <f>H11*'Exp 2, Performance'!E10</f>
        <v>209.86326875399141</v>
      </c>
      <c r="J11" s="30">
        <f>I11/'Exp 2, Performance'!F10</f>
        <v>12.061107399654679</v>
      </c>
      <c r="K11" s="15">
        <f>I11/'Exp 2, Performance'!O10</f>
        <v>3.9435768858500588</v>
      </c>
      <c r="L11" s="22">
        <f>I11/'Exp 2, Performance'!J10</f>
        <v>317.39756314880731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1:21" x14ac:dyDescent="0.25">
      <c r="A12" s="18">
        <v>1496</v>
      </c>
      <c r="B12" s="18">
        <v>3</v>
      </c>
      <c r="C12" s="18" t="s">
        <v>0</v>
      </c>
      <c r="D12" s="18" t="s">
        <v>1</v>
      </c>
      <c r="E12" s="30">
        <v>61.694625203172116</v>
      </c>
      <c r="F12" s="30">
        <v>24.078075091015478</v>
      </c>
      <c r="G12" s="30">
        <v>15.112388022707535</v>
      </c>
      <c r="H12" s="30">
        <f t="shared" si="0"/>
        <v>18.062921243853481</v>
      </c>
      <c r="I12" s="22">
        <f>H12*'Exp 2, Performance'!E11</f>
        <v>216.28946648822779</v>
      </c>
      <c r="J12" s="30">
        <f>I12/'Exp 2, Performance'!F11</f>
        <v>16.637651268325214</v>
      </c>
      <c r="K12" s="15">
        <f>I12/'Exp 2, Performance'!O11</f>
        <v>6.218110128022956</v>
      </c>
      <c r="L12" s="22">
        <f>I12/'Exp 2, Performance'!J11</f>
        <v>642.38035785039426</v>
      </c>
      <c r="M12" s="18"/>
      <c r="N12" s="18"/>
      <c r="O12" s="18"/>
      <c r="P12" s="18"/>
      <c r="Q12" s="18"/>
      <c r="R12" s="18"/>
      <c r="S12" s="18"/>
      <c r="T12" s="18"/>
      <c r="U12" s="18"/>
    </row>
    <row r="13" spans="1:21" x14ac:dyDescent="0.25">
      <c r="A13" s="18">
        <v>1615</v>
      </c>
      <c r="B13" s="18">
        <v>3</v>
      </c>
      <c r="C13" s="18" t="s">
        <v>3</v>
      </c>
      <c r="D13" s="18" t="s">
        <v>1</v>
      </c>
      <c r="E13" s="30">
        <v>57.02169402661918</v>
      </c>
      <c r="F13" s="30">
        <v>24.020653176094907</v>
      </c>
      <c r="G13" s="30">
        <v>15.431118474271408</v>
      </c>
      <c r="H13" s="30">
        <f t="shared" si="0"/>
        <v>17.493370644867518</v>
      </c>
      <c r="I13" s="22">
        <f>H13*'Exp 2, Performance'!E12</f>
        <v>220.9161099125885</v>
      </c>
      <c r="J13" s="30">
        <f>I13/'Exp 2, Performance'!F12</f>
        <v>13.149768447177886</v>
      </c>
      <c r="K13" s="15">
        <f>I13/'Exp 2, Performance'!O12</f>
        <v>4.5022470878689029</v>
      </c>
      <c r="L13" s="22">
        <f>I13/'Exp 2, Performance'!J12</f>
        <v>390.20084412990764</v>
      </c>
      <c r="M13" s="18"/>
      <c r="N13" s="18"/>
      <c r="O13" s="18"/>
      <c r="P13" s="18"/>
      <c r="Q13" s="18"/>
      <c r="R13" s="18"/>
      <c r="S13" s="18"/>
      <c r="T13" s="18"/>
      <c r="U13" s="18"/>
    </row>
    <row r="14" spans="1:21" x14ac:dyDescent="0.25">
      <c r="A14" s="18">
        <v>1934</v>
      </c>
      <c r="B14" s="18">
        <v>3</v>
      </c>
      <c r="C14" s="18" t="s">
        <v>0</v>
      </c>
      <c r="D14" s="18" t="s">
        <v>2</v>
      </c>
      <c r="E14" s="30">
        <v>50.156320523439604</v>
      </c>
      <c r="F14" s="30">
        <v>21.540175043432967</v>
      </c>
      <c r="G14" s="30">
        <v>14.806704889039731</v>
      </c>
      <c r="H14" s="30">
        <f t="shared" si="0"/>
        <v>17.492153750992582</v>
      </c>
      <c r="I14" s="22">
        <f>H14*'Exp 2, Performance'!E13</f>
        <v>236.80514181110965</v>
      </c>
      <c r="J14" s="30">
        <f>I14/'Exp 2, Performance'!F13</f>
        <v>26.311682423456627</v>
      </c>
      <c r="K14" s="15">
        <f>I14/'Exp 2, Performance'!O13</f>
        <v>8.0511990049686712</v>
      </c>
      <c r="L14" s="22">
        <f>I14/'Exp 2, Performance'!J13</f>
        <v>794.91487684158994</v>
      </c>
      <c r="M14" s="18"/>
      <c r="N14" s="18"/>
      <c r="O14" s="18"/>
      <c r="P14" s="18"/>
      <c r="Q14" s="18"/>
      <c r="R14" s="18"/>
      <c r="S14" s="18"/>
      <c r="T14" s="18"/>
      <c r="U14" s="18"/>
    </row>
    <row r="15" spans="1:21" x14ac:dyDescent="0.25">
      <c r="A15" s="18">
        <v>1306</v>
      </c>
      <c r="B15" s="18">
        <v>4</v>
      </c>
      <c r="C15" s="22" t="s">
        <v>0</v>
      </c>
      <c r="D15" s="22" t="s">
        <v>2</v>
      </c>
      <c r="E15" s="30">
        <v>51.358335995465424</v>
      </c>
      <c r="F15" s="30">
        <v>20.909897138216309</v>
      </c>
      <c r="G15" s="30">
        <v>14.916330234849408</v>
      </c>
      <c r="H15" s="30">
        <f t="shared" si="0"/>
        <v>17.996077216378694</v>
      </c>
      <c r="I15" s="22">
        <f>H15*'Exp 2, Performance'!E14</f>
        <v>228.79359497408774</v>
      </c>
      <c r="J15" s="30">
        <f>I15/'Exp 2, Performance'!F14</f>
        <v>21.584301412649786</v>
      </c>
      <c r="K15" s="15">
        <f>I15/'Exp 2, Performance'!O14</f>
        <v>7.6807525181406104</v>
      </c>
      <c r="L15" s="22">
        <f>I15/'Exp 2, Performance'!J14</f>
        <v>696.26778750483186</v>
      </c>
      <c r="M15" s="18"/>
      <c r="N15" s="18"/>
      <c r="O15" s="18"/>
      <c r="P15" s="18"/>
      <c r="Q15" s="18"/>
      <c r="R15" s="18"/>
      <c r="S15" s="18"/>
      <c r="T15" s="18"/>
      <c r="U15" s="18"/>
    </row>
    <row r="16" spans="1:21" x14ac:dyDescent="0.25">
      <c r="A16" s="18">
        <v>1496</v>
      </c>
      <c r="B16" s="18">
        <v>4</v>
      </c>
      <c r="C16" s="22" t="s">
        <v>3</v>
      </c>
      <c r="D16" s="22" t="s">
        <v>1</v>
      </c>
      <c r="E16" s="30">
        <v>54.58263710942478</v>
      </c>
      <c r="F16" s="30">
        <v>23.895885023741197</v>
      </c>
      <c r="G16" s="30">
        <v>15.725115933137694</v>
      </c>
      <c r="H16" s="30">
        <f t="shared" si="0"/>
        <v>17.25059171277767</v>
      </c>
      <c r="I16" s="22">
        <f>H16*'Exp 2, Performance'!E15</f>
        <v>223.56697733669256</v>
      </c>
      <c r="J16" s="30">
        <f>I16/'Exp 2, Performance'!F15</f>
        <v>14.14980869219573</v>
      </c>
      <c r="K16" s="15">
        <f>I16/'Exp 2, Performance'!O15</f>
        <v>5.3564510028111156</v>
      </c>
      <c r="L16" s="22">
        <f>I16/'Exp 2, Performance'!J15</f>
        <v>418.63339326022879</v>
      </c>
      <c r="M16" s="18"/>
      <c r="N16" s="18"/>
      <c r="O16" s="18"/>
      <c r="P16" s="18"/>
      <c r="Q16" s="18"/>
      <c r="R16" s="18"/>
      <c r="S16" s="18"/>
      <c r="T16" s="18"/>
      <c r="U16" s="18"/>
    </row>
    <row r="17" spans="1:21" x14ac:dyDescent="0.25">
      <c r="A17" s="18">
        <v>1615</v>
      </c>
      <c r="B17" s="18">
        <v>4</v>
      </c>
      <c r="C17" s="22" t="s">
        <v>3</v>
      </c>
      <c r="D17" s="22" t="s">
        <v>2</v>
      </c>
      <c r="E17" s="30">
        <v>56.500030754608531</v>
      </c>
      <c r="F17" s="30">
        <v>23.719912505669136</v>
      </c>
      <c r="G17" s="30">
        <v>15.597614046119249</v>
      </c>
      <c r="H17" s="30">
        <f t="shared" si="0"/>
        <v>17.569694234321798</v>
      </c>
      <c r="I17" s="22">
        <f>H17*'Exp 2, Performance'!E16</f>
        <v>229.64338861572779</v>
      </c>
      <c r="J17" s="30">
        <f>I17/'Exp 2, Performance'!F16</f>
        <v>17.664876047363677</v>
      </c>
      <c r="K17" s="15">
        <f>I17/'Exp 2, Performance'!O16</f>
        <v>6.197422073023735</v>
      </c>
      <c r="L17" s="22">
        <f>I17/'Exp 2, Performance'!J16</f>
        <v>569.83471120527986</v>
      </c>
      <c r="M17" s="18"/>
      <c r="N17" s="18"/>
      <c r="O17" s="18"/>
      <c r="P17" s="18"/>
      <c r="Q17" s="18"/>
      <c r="R17" s="18"/>
      <c r="S17" s="18"/>
      <c r="T17" s="18"/>
      <c r="U17" s="18"/>
    </row>
    <row r="18" spans="1:21" x14ac:dyDescent="0.25">
      <c r="A18" s="18">
        <v>1934</v>
      </c>
      <c r="B18" s="18">
        <v>4</v>
      </c>
      <c r="C18" s="22" t="s">
        <v>0</v>
      </c>
      <c r="D18" s="22" t="s">
        <v>1</v>
      </c>
      <c r="E18" s="30">
        <v>55.236508417775482</v>
      </c>
      <c r="F18" s="30">
        <v>22.454432272025301</v>
      </c>
      <c r="G18" s="30">
        <v>16.127864176621515</v>
      </c>
      <c r="H18" s="30">
        <f t="shared" si="0"/>
        <v>18.024451585945599</v>
      </c>
      <c r="I18" s="22">
        <f>H18*'Exp 2, Performance'!E17</f>
        <v>232.77925482560369</v>
      </c>
      <c r="J18" s="30">
        <f>I18/'Exp 2, Performance'!F17</f>
        <v>21.553634706074416</v>
      </c>
      <c r="K18" s="15">
        <f>I18/'Exp 2, Performance'!O17</f>
        <v>7.3191936682075962</v>
      </c>
      <c r="L18" s="22">
        <f>I18/'Exp 2, Performance'!J17</f>
        <v>725.71160626513176</v>
      </c>
      <c r="M18" s="18"/>
      <c r="N18" s="18"/>
      <c r="O18" s="18"/>
      <c r="P18" s="18"/>
      <c r="Q18" s="18"/>
      <c r="R18" s="18"/>
      <c r="S18" s="18"/>
      <c r="T18" s="18"/>
      <c r="U18" s="18"/>
    </row>
    <row r="19" spans="1:21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</sheetData>
  <mergeCells count="1"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87"/>
  <sheetViews>
    <sheetView topLeftCell="C1" workbookViewId="0">
      <selection activeCell="H18" sqref="H18"/>
    </sheetView>
  </sheetViews>
  <sheetFormatPr defaultColWidth="8.875" defaultRowHeight="15.75" x14ac:dyDescent="0.25"/>
  <cols>
    <col min="3" max="3" width="14.625" style="21" customWidth="1"/>
    <col min="4" max="5" width="8.875" style="21"/>
    <col min="6" max="6" width="11.125" style="21" customWidth="1"/>
    <col min="7" max="29" width="8.875" style="21"/>
  </cols>
  <sheetData>
    <row r="1" spans="1:26" x14ac:dyDescent="0.25">
      <c r="A1" s="13" t="s">
        <v>4</v>
      </c>
      <c r="B1" s="26" t="s">
        <v>5</v>
      </c>
      <c r="C1" s="27" t="s">
        <v>7</v>
      </c>
      <c r="D1" s="27" t="s">
        <v>8</v>
      </c>
      <c r="E1" s="27" t="s">
        <v>6</v>
      </c>
      <c r="F1" s="27" t="s">
        <v>135</v>
      </c>
      <c r="G1" s="27" t="s">
        <v>136</v>
      </c>
      <c r="H1" s="27" t="s">
        <v>139</v>
      </c>
      <c r="I1" s="27" t="s">
        <v>137</v>
      </c>
      <c r="J1" s="27" t="s">
        <v>62</v>
      </c>
      <c r="K1" s="27" t="s">
        <v>61</v>
      </c>
      <c r="L1" s="27" t="s">
        <v>68</v>
      </c>
      <c r="M1" s="27" t="s">
        <v>134</v>
      </c>
      <c r="N1" s="27" t="s">
        <v>138</v>
      </c>
      <c r="O1" s="27" t="s">
        <v>72</v>
      </c>
      <c r="P1" s="27" t="s">
        <v>70</v>
      </c>
      <c r="Q1" s="27" t="s">
        <v>66</v>
      </c>
      <c r="R1" s="27" t="s">
        <v>71</v>
      </c>
      <c r="S1" s="27" t="s">
        <v>63</v>
      </c>
      <c r="T1" s="27" t="s">
        <v>64</v>
      </c>
      <c r="U1" s="27" t="s">
        <v>67</v>
      </c>
      <c r="V1" s="27" t="s">
        <v>65</v>
      </c>
      <c r="W1" s="27" t="s">
        <v>131</v>
      </c>
      <c r="X1" s="27" t="s">
        <v>132</v>
      </c>
      <c r="Y1" s="27" t="s">
        <v>133</v>
      </c>
      <c r="Z1" s="27" t="s">
        <v>18</v>
      </c>
    </row>
    <row r="2" spans="1:26" x14ac:dyDescent="0.25">
      <c r="A2" s="2">
        <v>1629</v>
      </c>
      <c r="B2" s="2">
        <v>6</v>
      </c>
      <c r="C2" s="20" t="s">
        <v>114</v>
      </c>
      <c r="D2" s="20" t="s">
        <v>115</v>
      </c>
      <c r="E2" s="20">
        <v>1</v>
      </c>
      <c r="F2" s="28">
        <v>15.46</v>
      </c>
      <c r="G2" s="28">
        <v>42.38</v>
      </c>
      <c r="H2" s="28">
        <v>67.430000000000007</v>
      </c>
      <c r="I2" s="28">
        <v>43.33</v>
      </c>
      <c r="J2" s="28">
        <v>38.17</v>
      </c>
      <c r="K2" s="28">
        <v>106.68</v>
      </c>
      <c r="L2" s="28">
        <v>54.61</v>
      </c>
      <c r="M2" s="28">
        <v>165.42</v>
      </c>
      <c r="N2" s="28">
        <v>52.48</v>
      </c>
      <c r="O2" s="28">
        <v>20.52</v>
      </c>
      <c r="P2" s="28">
        <v>214.62</v>
      </c>
      <c r="Q2" s="28">
        <v>15.9</v>
      </c>
      <c r="R2" s="28">
        <v>25.9</v>
      </c>
      <c r="S2" s="28">
        <v>116.83</v>
      </c>
      <c r="T2" s="28">
        <v>127.82</v>
      </c>
      <c r="U2" s="28">
        <v>43.91</v>
      </c>
      <c r="V2" s="28">
        <v>52.83</v>
      </c>
      <c r="W2" s="28">
        <v>771.38</v>
      </c>
      <c r="X2" s="28">
        <v>432.93</v>
      </c>
      <c r="Y2" s="28">
        <v>459.27</v>
      </c>
      <c r="Z2" s="28">
        <v>1204.31</v>
      </c>
    </row>
    <row r="3" spans="1:26" x14ac:dyDescent="0.25">
      <c r="A3" s="3">
        <v>1629</v>
      </c>
      <c r="B3" s="3">
        <v>6</v>
      </c>
      <c r="C3" s="20" t="s">
        <v>114</v>
      </c>
      <c r="D3" s="20" t="s">
        <v>115</v>
      </c>
      <c r="E3" s="20">
        <v>2</v>
      </c>
      <c r="F3" s="28">
        <v>21.78</v>
      </c>
      <c r="G3" s="28">
        <v>49.08</v>
      </c>
      <c r="H3" s="28">
        <v>79.260000000000005</v>
      </c>
      <c r="I3" s="28">
        <v>47.32</v>
      </c>
      <c r="J3" s="28">
        <v>35.520000000000003</v>
      </c>
      <c r="K3" s="28">
        <v>118.1</v>
      </c>
      <c r="L3" s="28">
        <v>63.75</v>
      </c>
      <c r="M3" s="28">
        <v>167.62</v>
      </c>
      <c r="N3" s="28">
        <v>60.66</v>
      </c>
      <c r="O3" s="28">
        <v>22.98</v>
      </c>
      <c r="P3" s="28">
        <v>217.05</v>
      </c>
      <c r="Q3" s="28">
        <v>16.489999999999998</v>
      </c>
      <c r="R3" s="28">
        <v>29.33</v>
      </c>
      <c r="S3" s="28">
        <v>117.74</v>
      </c>
      <c r="T3" s="28">
        <v>129.49</v>
      </c>
      <c r="U3" s="28">
        <v>45.21</v>
      </c>
      <c r="V3" s="28">
        <v>55.62</v>
      </c>
      <c r="W3" s="28">
        <v>798.97</v>
      </c>
      <c r="X3" s="28">
        <v>478.04</v>
      </c>
      <c r="Y3" s="28">
        <v>464.28</v>
      </c>
      <c r="Z3" s="28">
        <v>1277.01</v>
      </c>
    </row>
    <row r="4" spans="1:26" x14ac:dyDescent="0.25">
      <c r="A4" s="3">
        <v>1629</v>
      </c>
      <c r="B4" s="3">
        <v>6</v>
      </c>
      <c r="C4" s="20" t="s">
        <v>114</v>
      </c>
      <c r="D4" s="20" t="s">
        <v>115</v>
      </c>
      <c r="E4" s="20">
        <v>3</v>
      </c>
      <c r="F4" s="28">
        <v>17.48</v>
      </c>
      <c r="G4" s="28">
        <v>44.52</v>
      </c>
      <c r="H4" s="28">
        <v>70.84</v>
      </c>
      <c r="I4" s="28">
        <v>44.08</v>
      </c>
      <c r="J4" s="28">
        <v>36.549999999999997</v>
      </c>
      <c r="K4" s="28">
        <v>111.23</v>
      </c>
      <c r="L4" s="28">
        <v>57.54</v>
      </c>
      <c r="M4" s="28">
        <v>166.12</v>
      </c>
      <c r="N4" s="28">
        <v>54.42</v>
      </c>
      <c r="O4" s="28">
        <v>20.87</v>
      </c>
      <c r="P4" s="28">
        <v>215.39</v>
      </c>
      <c r="Q4" s="28">
        <v>16.09</v>
      </c>
      <c r="R4" s="28">
        <v>26.35</v>
      </c>
      <c r="S4" s="28">
        <v>117.12</v>
      </c>
      <c r="T4" s="28">
        <v>128.65</v>
      </c>
      <c r="U4" s="28">
        <v>44.32</v>
      </c>
      <c r="V4" s="28">
        <v>54.78</v>
      </c>
      <c r="W4" s="28">
        <v>781.67</v>
      </c>
      <c r="X4" s="28">
        <v>444.67</v>
      </c>
      <c r="Y4" s="28">
        <v>461.16</v>
      </c>
      <c r="Z4" s="28">
        <v>1226.3399999999999</v>
      </c>
    </row>
    <row r="5" spans="1:26" x14ac:dyDescent="0.25">
      <c r="A5" s="3">
        <v>1889</v>
      </c>
      <c r="B5" s="3">
        <v>7</v>
      </c>
      <c r="C5" s="20" t="s">
        <v>114</v>
      </c>
      <c r="D5" s="20" t="s">
        <v>116</v>
      </c>
      <c r="E5" s="20">
        <v>1</v>
      </c>
      <c r="F5" s="28">
        <v>21.87</v>
      </c>
      <c r="G5" s="28">
        <v>49.19</v>
      </c>
      <c r="H5" s="28">
        <v>79.36</v>
      </c>
      <c r="I5" s="28">
        <v>47.38</v>
      </c>
      <c r="J5" s="28">
        <v>33.19</v>
      </c>
      <c r="K5" s="28">
        <v>118.25</v>
      </c>
      <c r="L5" s="28">
        <v>63.83</v>
      </c>
      <c r="M5" s="28">
        <v>167.68</v>
      </c>
      <c r="N5" s="28">
        <v>60.74</v>
      </c>
      <c r="O5" s="28">
        <v>23.01</v>
      </c>
      <c r="P5" s="28">
        <v>217.11</v>
      </c>
      <c r="Q5" s="28">
        <v>16.510000000000002</v>
      </c>
      <c r="R5" s="28">
        <v>29.37</v>
      </c>
      <c r="S5" s="28">
        <v>117.76</v>
      </c>
      <c r="T5" s="28">
        <v>129.55000000000001</v>
      </c>
      <c r="U5" s="28">
        <v>45.24</v>
      </c>
      <c r="V5" s="28">
        <v>55.76</v>
      </c>
      <c r="W5" s="28">
        <v>797.21</v>
      </c>
      <c r="X5" s="28">
        <v>478.59</v>
      </c>
      <c r="Y5" s="28">
        <v>464.42</v>
      </c>
      <c r="Z5" s="28">
        <v>1275.8</v>
      </c>
    </row>
    <row r="6" spans="1:26" x14ac:dyDescent="0.25">
      <c r="A6" s="3">
        <v>1889</v>
      </c>
      <c r="B6" s="3">
        <v>7</v>
      </c>
      <c r="C6" s="20" t="s">
        <v>114</v>
      </c>
      <c r="D6" s="20" t="s">
        <v>116</v>
      </c>
      <c r="E6" s="20">
        <v>2</v>
      </c>
      <c r="F6" s="28">
        <v>17.57</v>
      </c>
      <c r="G6" s="28">
        <v>44.62</v>
      </c>
      <c r="H6" s="28">
        <v>72.06</v>
      </c>
      <c r="I6" s="28">
        <v>44.13</v>
      </c>
      <c r="J6" s="28">
        <v>36.6</v>
      </c>
      <c r="K6" s="28">
        <v>111.37</v>
      </c>
      <c r="L6" s="28">
        <v>57.61</v>
      </c>
      <c r="M6" s="28">
        <v>166.17</v>
      </c>
      <c r="N6" s="28">
        <v>54.49</v>
      </c>
      <c r="O6" s="28">
        <v>20.9</v>
      </c>
      <c r="P6" s="28">
        <v>215.45</v>
      </c>
      <c r="Q6" s="28">
        <v>16.100000000000001</v>
      </c>
      <c r="R6" s="28">
        <v>26.38</v>
      </c>
      <c r="S6" s="28">
        <v>117.14</v>
      </c>
      <c r="T6" s="28">
        <v>128.71</v>
      </c>
      <c r="U6" s="28">
        <v>44.35</v>
      </c>
      <c r="V6" s="28">
        <v>53.31</v>
      </c>
      <c r="W6" s="28">
        <v>780.66</v>
      </c>
      <c r="X6" s="28">
        <v>446.32</v>
      </c>
      <c r="Y6" s="28">
        <v>461.3</v>
      </c>
      <c r="Z6" s="28">
        <v>1226.98</v>
      </c>
    </row>
    <row r="7" spans="1:26" x14ac:dyDescent="0.25">
      <c r="A7" s="3">
        <v>1889</v>
      </c>
      <c r="B7" s="3">
        <v>7</v>
      </c>
      <c r="C7" s="20" t="s">
        <v>114</v>
      </c>
      <c r="D7" s="20" t="s">
        <v>116</v>
      </c>
      <c r="E7" s="20">
        <v>3</v>
      </c>
      <c r="F7" s="28">
        <v>17.57</v>
      </c>
      <c r="G7" s="28">
        <v>44.62</v>
      </c>
      <c r="H7" s="28">
        <v>72.06</v>
      </c>
      <c r="I7" s="28">
        <v>44.13</v>
      </c>
      <c r="J7" s="28">
        <v>36.6</v>
      </c>
      <c r="K7" s="28">
        <v>111.37</v>
      </c>
      <c r="L7" s="28">
        <v>57.61</v>
      </c>
      <c r="M7" s="28">
        <v>166.17</v>
      </c>
      <c r="N7" s="28">
        <v>54.49</v>
      </c>
      <c r="O7" s="28">
        <v>20.9</v>
      </c>
      <c r="P7" s="28">
        <v>215.45</v>
      </c>
      <c r="Q7" s="28">
        <v>16.100000000000001</v>
      </c>
      <c r="R7" s="28">
        <v>27.36</v>
      </c>
      <c r="S7" s="28">
        <v>117.14</v>
      </c>
      <c r="T7" s="28">
        <v>128.71</v>
      </c>
      <c r="U7" s="28">
        <v>44.35</v>
      </c>
      <c r="V7" s="28">
        <v>54.93</v>
      </c>
      <c r="W7" s="28">
        <v>782.27</v>
      </c>
      <c r="X7" s="28">
        <v>447.3</v>
      </c>
      <c r="Y7" s="28">
        <v>461.3</v>
      </c>
      <c r="Z7" s="28">
        <v>1229.58</v>
      </c>
    </row>
    <row r="8" spans="1:26" x14ac:dyDescent="0.25">
      <c r="A8" s="2">
        <v>1895</v>
      </c>
      <c r="B8" s="2">
        <v>3</v>
      </c>
      <c r="C8" s="20" t="s">
        <v>113</v>
      </c>
      <c r="D8" s="20" t="s">
        <v>115</v>
      </c>
      <c r="E8" s="20">
        <v>1</v>
      </c>
      <c r="F8" s="28">
        <v>35.24</v>
      </c>
      <c r="G8" s="28">
        <v>65.14</v>
      </c>
      <c r="H8" s="28">
        <v>92.53</v>
      </c>
      <c r="I8" s="28">
        <v>56.92</v>
      </c>
      <c r="J8" s="28">
        <v>42.72</v>
      </c>
      <c r="K8" s="28">
        <v>138.68</v>
      </c>
      <c r="L8" s="28">
        <v>74.209999999999994</v>
      </c>
      <c r="M8" s="28">
        <v>176.27</v>
      </c>
      <c r="N8" s="28">
        <v>70.400000000000006</v>
      </c>
      <c r="O8" s="28">
        <v>26.83</v>
      </c>
      <c r="P8" s="28">
        <v>226.6</v>
      </c>
      <c r="Q8" s="28">
        <v>18.829999999999998</v>
      </c>
      <c r="R8" s="28">
        <v>35.28</v>
      </c>
      <c r="S8" s="28">
        <v>121.34</v>
      </c>
      <c r="T8" s="28">
        <v>139.53</v>
      </c>
      <c r="U8" s="28">
        <v>50.33</v>
      </c>
      <c r="V8" s="28">
        <v>81.09</v>
      </c>
      <c r="W8" s="28">
        <v>893.31</v>
      </c>
      <c r="X8" s="28">
        <v>558.61</v>
      </c>
      <c r="Y8" s="28">
        <v>487.46</v>
      </c>
      <c r="Z8" s="28">
        <v>1451.93</v>
      </c>
    </row>
    <row r="9" spans="1:26" x14ac:dyDescent="0.25">
      <c r="A9" s="3">
        <v>1895</v>
      </c>
      <c r="B9" s="3">
        <v>3</v>
      </c>
      <c r="C9" s="20" t="s">
        <v>113</v>
      </c>
      <c r="D9" s="20" t="s">
        <v>115</v>
      </c>
      <c r="E9" s="20">
        <v>2</v>
      </c>
      <c r="F9" s="28">
        <v>35.450000000000003</v>
      </c>
      <c r="G9" s="28">
        <v>65.400000000000006</v>
      </c>
      <c r="H9" s="28">
        <v>94.17</v>
      </c>
      <c r="I9" s="28">
        <v>57.06</v>
      </c>
      <c r="J9" s="28">
        <v>42.83</v>
      </c>
      <c r="K9" s="28">
        <v>142.41999999999999</v>
      </c>
      <c r="L9" s="28">
        <v>75.64</v>
      </c>
      <c r="M9" s="28">
        <v>176.4</v>
      </c>
      <c r="N9" s="28">
        <v>71.87</v>
      </c>
      <c r="O9" s="28">
        <v>26.9</v>
      </c>
      <c r="P9" s="28">
        <v>226.74</v>
      </c>
      <c r="Q9" s="28">
        <v>18.86</v>
      </c>
      <c r="R9" s="28">
        <v>35.369999999999997</v>
      </c>
      <c r="S9" s="28">
        <v>121.39</v>
      </c>
      <c r="T9" s="28">
        <v>139.68</v>
      </c>
      <c r="U9" s="28">
        <v>50.4</v>
      </c>
      <c r="V9" s="28">
        <v>81.45</v>
      </c>
      <c r="W9" s="28">
        <v>899.42</v>
      </c>
      <c r="X9" s="28">
        <v>562.62</v>
      </c>
      <c r="Y9" s="28">
        <v>487.81</v>
      </c>
      <c r="Z9" s="28">
        <v>1462.04</v>
      </c>
    </row>
    <row r="10" spans="1:26" x14ac:dyDescent="0.25">
      <c r="A10" s="3">
        <v>1895</v>
      </c>
      <c r="B10" s="3">
        <v>3</v>
      </c>
      <c r="C10" s="20" t="s">
        <v>113</v>
      </c>
      <c r="D10" s="20" t="s">
        <v>115</v>
      </c>
      <c r="E10" s="20">
        <v>3</v>
      </c>
      <c r="F10" s="28">
        <v>29.74</v>
      </c>
      <c r="G10" s="28">
        <v>59.26</v>
      </c>
      <c r="H10" s="28">
        <v>82.14</v>
      </c>
      <c r="I10" s="28">
        <v>52.78</v>
      </c>
      <c r="J10" s="28">
        <v>46.5</v>
      </c>
      <c r="K10" s="28">
        <v>129.94999999999999</v>
      </c>
      <c r="L10" s="28">
        <v>66.53</v>
      </c>
      <c r="M10" s="28">
        <v>174.24</v>
      </c>
      <c r="N10" s="28">
        <v>63.94</v>
      </c>
      <c r="O10" s="28">
        <v>24.99</v>
      </c>
      <c r="P10" s="28">
        <v>224.36</v>
      </c>
      <c r="Q10" s="28">
        <v>18.28</v>
      </c>
      <c r="R10" s="28">
        <v>31.55</v>
      </c>
      <c r="S10" s="28">
        <v>120.5</v>
      </c>
      <c r="T10" s="28">
        <v>138.26</v>
      </c>
      <c r="U10" s="28">
        <v>49.13</v>
      </c>
      <c r="V10" s="28">
        <v>77.45</v>
      </c>
      <c r="W10" s="28">
        <v>870.96</v>
      </c>
      <c r="X10" s="28">
        <v>518.66</v>
      </c>
      <c r="Y10" s="28">
        <v>483.11</v>
      </c>
      <c r="Z10" s="28">
        <v>1389.62</v>
      </c>
    </row>
    <row r="11" spans="1:26" x14ac:dyDescent="0.25">
      <c r="A11" s="3">
        <v>1949</v>
      </c>
      <c r="B11" s="3">
        <v>1</v>
      </c>
      <c r="C11" s="20" t="s">
        <v>114</v>
      </c>
      <c r="D11" s="20" t="s">
        <v>115</v>
      </c>
      <c r="E11" s="20">
        <v>1</v>
      </c>
      <c r="F11" s="28">
        <v>19.79</v>
      </c>
      <c r="G11" s="28">
        <v>47</v>
      </c>
      <c r="H11" s="28">
        <v>75.77</v>
      </c>
      <c r="I11" s="28">
        <v>46.6</v>
      </c>
      <c r="J11" s="28">
        <v>34.979999999999997</v>
      </c>
      <c r="K11" s="28">
        <v>113.55</v>
      </c>
      <c r="L11" s="28">
        <v>60.77</v>
      </c>
      <c r="M11" s="28">
        <v>166.98</v>
      </c>
      <c r="N11" s="28">
        <v>57.65</v>
      </c>
      <c r="O11" s="28">
        <v>21.97</v>
      </c>
      <c r="P11" s="28">
        <v>216.34</v>
      </c>
      <c r="Q11" s="28">
        <v>16.32</v>
      </c>
      <c r="R11" s="28">
        <v>28.89</v>
      </c>
      <c r="S11" s="28">
        <v>117.47</v>
      </c>
      <c r="T11" s="28">
        <v>128.74</v>
      </c>
      <c r="U11" s="28">
        <v>44.83</v>
      </c>
      <c r="V11" s="28">
        <v>55.52</v>
      </c>
      <c r="W11" s="28">
        <v>788.52</v>
      </c>
      <c r="X11" s="28">
        <v>464.64</v>
      </c>
      <c r="Y11" s="28">
        <v>462.56</v>
      </c>
      <c r="Z11" s="28">
        <v>1253.17</v>
      </c>
    </row>
    <row r="12" spans="1:26" x14ac:dyDescent="0.25">
      <c r="A12" s="3">
        <v>1949</v>
      </c>
      <c r="B12" s="3">
        <v>1</v>
      </c>
      <c r="C12" s="20" t="s">
        <v>114</v>
      </c>
      <c r="D12" s="20" t="s">
        <v>115</v>
      </c>
      <c r="E12" s="20">
        <v>2</v>
      </c>
      <c r="F12" s="28">
        <v>21.87</v>
      </c>
      <c r="G12" s="28">
        <v>49.19</v>
      </c>
      <c r="H12" s="28">
        <v>79.36</v>
      </c>
      <c r="I12" s="28">
        <v>47.38</v>
      </c>
      <c r="J12" s="28">
        <v>33.19</v>
      </c>
      <c r="K12" s="28">
        <v>118.25</v>
      </c>
      <c r="L12" s="28">
        <v>63.83</v>
      </c>
      <c r="M12" s="28">
        <v>167.68</v>
      </c>
      <c r="N12" s="28">
        <v>60.74</v>
      </c>
      <c r="O12" s="28">
        <v>23.01</v>
      </c>
      <c r="P12" s="28">
        <v>217.11</v>
      </c>
      <c r="Q12" s="28">
        <v>16.510000000000002</v>
      </c>
      <c r="R12" s="28">
        <v>29.37</v>
      </c>
      <c r="S12" s="28">
        <v>117.76</v>
      </c>
      <c r="T12" s="28">
        <v>129.55000000000001</v>
      </c>
      <c r="U12" s="28">
        <v>45.24</v>
      </c>
      <c r="V12" s="28">
        <v>55.76</v>
      </c>
      <c r="W12" s="28">
        <v>797.21</v>
      </c>
      <c r="X12" s="28">
        <v>478.59</v>
      </c>
      <c r="Y12" s="28">
        <v>464.42</v>
      </c>
      <c r="Z12" s="28">
        <v>1275.8</v>
      </c>
    </row>
    <row r="13" spans="1:26" x14ac:dyDescent="0.25">
      <c r="A13" s="3">
        <v>1949</v>
      </c>
      <c r="B13" s="3">
        <v>1</v>
      </c>
      <c r="C13" s="20" t="s">
        <v>114</v>
      </c>
      <c r="D13" s="20" t="s">
        <v>115</v>
      </c>
      <c r="E13" s="20">
        <v>3</v>
      </c>
      <c r="F13" s="28">
        <v>17.21</v>
      </c>
      <c r="G13" s="28">
        <v>43.41</v>
      </c>
      <c r="H13" s="28">
        <v>70.569999999999993</v>
      </c>
      <c r="I13" s="28">
        <v>43.9</v>
      </c>
      <c r="J13" s="28">
        <v>36.409999999999997</v>
      </c>
      <c r="K13" s="28">
        <v>110.79</v>
      </c>
      <c r="L13" s="28">
        <v>56.33</v>
      </c>
      <c r="M13" s="28">
        <v>165.96</v>
      </c>
      <c r="N13" s="28">
        <v>54.2</v>
      </c>
      <c r="O13" s="28">
        <v>20.79</v>
      </c>
      <c r="P13" s="28">
        <v>215.22</v>
      </c>
      <c r="Q13" s="28">
        <v>16.05</v>
      </c>
      <c r="R13" s="28">
        <v>26.24</v>
      </c>
      <c r="S13" s="28">
        <v>117.05</v>
      </c>
      <c r="T13" s="28">
        <v>128.46</v>
      </c>
      <c r="U13" s="28">
        <v>44.23</v>
      </c>
      <c r="V13" s="28">
        <v>54.33</v>
      </c>
      <c r="W13" s="28">
        <v>778.85</v>
      </c>
      <c r="X13" s="28">
        <v>442.29</v>
      </c>
      <c r="Y13" s="28">
        <v>460.72</v>
      </c>
      <c r="Z13" s="28">
        <v>1221.1400000000001</v>
      </c>
    </row>
    <row r="14" spans="1:26" x14ac:dyDescent="0.25">
      <c r="A14" s="3">
        <v>1972</v>
      </c>
      <c r="B14" s="3">
        <v>9</v>
      </c>
      <c r="C14" s="20" t="s">
        <v>113</v>
      </c>
      <c r="D14" s="20" t="s">
        <v>115</v>
      </c>
      <c r="E14" s="20">
        <v>1</v>
      </c>
      <c r="F14" s="28">
        <v>34.909999999999997</v>
      </c>
      <c r="G14" s="28">
        <v>64.760000000000005</v>
      </c>
      <c r="H14" s="28">
        <v>92.18</v>
      </c>
      <c r="I14" s="28">
        <v>56.7</v>
      </c>
      <c r="J14" s="28">
        <v>42.56</v>
      </c>
      <c r="K14" s="28">
        <v>138.15</v>
      </c>
      <c r="L14" s="28">
        <v>73.930000000000007</v>
      </c>
      <c r="M14" s="28">
        <v>176.07</v>
      </c>
      <c r="N14" s="28">
        <v>70.13</v>
      </c>
      <c r="O14" s="28">
        <v>26.73</v>
      </c>
      <c r="P14" s="28">
        <v>226.38</v>
      </c>
      <c r="Q14" s="28">
        <v>18.77</v>
      </c>
      <c r="R14" s="28">
        <v>33.94</v>
      </c>
      <c r="S14" s="28">
        <v>121.26</v>
      </c>
      <c r="T14" s="28">
        <v>139.30000000000001</v>
      </c>
      <c r="U14" s="28">
        <v>50.21</v>
      </c>
      <c r="V14" s="28">
        <v>80.55</v>
      </c>
      <c r="W14" s="28">
        <v>891.1</v>
      </c>
      <c r="X14" s="28">
        <v>555.41999999999996</v>
      </c>
      <c r="Y14" s="28">
        <v>486.94</v>
      </c>
      <c r="Z14" s="28">
        <v>1446.52</v>
      </c>
    </row>
    <row r="15" spans="1:26" x14ac:dyDescent="0.25">
      <c r="A15" s="3">
        <v>1972</v>
      </c>
      <c r="B15" s="3">
        <v>9</v>
      </c>
      <c r="C15" s="20" t="s">
        <v>113</v>
      </c>
      <c r="D15" s="20" t="s">
        <v>115</v>
      </c>
      <c r="E15" s="20">
        <v>2</v>
      </c>
      <c r="F15" s="28">
        <v>37.11</v>
      </c>
      <c r="G15" s="28">
        <v>67.040000000000006</v>
      </c>
      <c r="H15" s="28">
        <v>96.19</v>
      </c>
      <c r="I15" s="28">
        <v>57.42</v>
      </c>
      <c r="J15" s="28">
        <v>43.1</v>
      </c>
      <c r="K15" s="28">
        <v>143.33000000000001</v>
      </c>
      <c r="L15" s="28">
        <v>77.37</v>
      </c>
      <c r="M15" s="28">
        <v>176.72</v>
      </c>
      <c r="N15" s="28">
        <v>72.319999999999993</v>
      </c>
      <c r="O15" s="28">
        <v>27.07</v>
      </c>
      <c r="P15" s="28">
        <v>227.1</v>
      </c>
      <c r="Q15" s="28">
        <v>18.95</v>
      </c>
      <c r="R15" s="28">
        <v>35.6</v>
      </c>
      <c r="S15" s="28">
        <v>121.53</v>
      </c>
      <c r="T15" s="28">
        <v>140.06</v>
      </c>
      <c r="U15" s="28">
        <v>50.6</v>
      </c>
      <c r="V15" s="28">
        <v>80.31</v>
      </c>
      <c r="W15" s="28">
        <v>902.34</v>
      </c>
      <c r="X15" s="28">
        <v>569.49</v>
      </c>
      <c r="Y15" s="28">
        <v>488.69</v>
      </c>
      <c r="Z15" s="28">
        <v>1471.83</v>
      </c>
    </row>
    <row r="16" spans="1:26" x14ac:dyDescent="0.25">
      <c r="A16" s="3">
        <v>1972</v>
      </c>
      <c r="B16" s="3">
        <v>9</v>
      </c>
      <c r="C16" s="20" t="s">
        <v>113</v>
      </c>
      <c r="D16" s="20" t="s">
        <v>115</v>
      </c>
      <c r="E16" s="20">
        <v>3</v>
      </c>
      <c r="F16" s="28">
        <v>21.03</v>
      </c>
      <c r="G16" s="28">
        <v>47.74</v>
      </c>
      <c r="H16" s="28">
        <v>62.85</v>
      </c>
      <c r="I16" s="28">
        <v>44.85</v>
      </c>
      <c r="J16" s="28">
        <v>50.07</v>
      </c>
      <c r="K16" s="28">
        <v>112.98</v>
      </c>
      <c r="L16" s="28">
        <v>53.27</v>
      </c>
      <c r="M16" s="28">
        <v>168.61</v>
      </c>
      <c r="N16" s="28">
        <v>49.51</v>
      </c>
      <c r="O16" s="28">
        <v>20.010000000000002</v>
      </c>
      <c r="P16" s="28">
        <v>218.64</v>
      </c>
      <c r="Q16" s="28">
        <v>17.149999999999999</v>
      </c>
      <c r="R16" s="28">
        <v>24.6</v>
      </c>
      <c r="S16" s="28">
        <v>119.74</v>
      </c>
      <c r="T16" s="28">
        <v>136.27000000000001</v>
      </c>
      <c r="U16" s="28">
        <v>45.87</v>
      </c>
      <c r="V16" s="28">
        <v>71.099999999999994</v>
      </c>
      <c r="W16" s="28">
        <v>825.1</v>
      </c>
      <c r="X16" s="28">
        <v>439.2</v>
      </c>
      <c r="Y16" s="28">
        <v>474.66</v>
      </c>
      <c r="Z16" s="28">
        <v>1264.3</v>
      </c>
    </row>
    <row r="17" spans="1:26" x14ac:dyDescent="0.25">
      <c r="A17" s="3">
        <v>2024</v>
      </c>
      <c r="B17" s="3">
        <v>3</v>
      </c>
      <c r="C17" s="20" t="s">
        <v>114</v>
      </c>
      <c r="D17" s="20" t="s">
        <v>116</v>
      </c>
      <c r="E17" s="20">
        <v>1</v>
      </c>
      <c r="F17" s="28">
        <v>21.51</v>
      </c>
      <c r="G17" s="28">
        <v>48.77</v>
      </c>
      <c r="H17" s="28">
        <v>77.8</v>
      </c>
      <c r="I17" s="28">
        <v>47.14</v>
      </c>
      <c r="J17" s="28">
        <v>35.380000000000003</v>
      </c>
      <c r="K17" s="28">
        <v>117.66</v>
      </c>
      <c r="L17" s="28">
        <v>63.51</v>
      </c>
      <c r="M17" s="28">
        <v>167.46</v>
      </c>
      <c r="N17" s="28">
        <v>59.37</v>
      </c>
      <c r="O17" s="28">
        <v>22.22</v>
      </c>
      <c r="P17" s="28">
        <v>216.87</v>
      </c>
      <c r="Q17" s="28">
        <v>16.45</v>
      </c>
      <c r="R17" s="28">
        <v>29.22</v>
      </c>
      <c r="S17" s="28">
        <v>117.67</v>
      </c>
      <c r="T17" s="28">
        <v>129.30000000000001</v>
      </c>
      <c r="U17" s="28">
        <v>45.12</v>
      </c>
      <c r="V17" s="28">
        <v>55.18</v>
      </c>
      <c r="W17" s="28">
        <v>797.15</v>
      </c>
      <c r="X17" s="28">
        <v>473.49</v>
      </c>
      <c r="Y17" s="28">
        <v>463.85</v>
      </c>
      <c r="Z17" s="28">
        <v>1270.6400000000001</v>
      </c>
    </row>
    <row r="18" spans="1:26" x14ac:dyDescent="0.25">
      <c r="A18" s="3">
        <v>2024</v>
      </c>
      <c r="B18" s="3">
        <v>3</v>
      </c>
      <c r="C18" s="20" t="s">
        <v>114</v>
      </c>
      <c r="D18" s="20" t="s">
        <v>116</v>
      </c>
      <c r="E18" s="20">
        <v>2</v>
      </c>
      <c r="F18" s="28">
        <v>9.93</v>
      </c>
      <c r="G18" s="28">
        <v>36.53</v>
      </c>
      <c r="H18" s="28">
        <v>59.03</v>
      </c>
      <c r="I18" s="28">
        <v>39.840000000000003</v>
      </c>
      <c r="J18" s="28">
        <v>40.69</v>
      </c>
      <c r="K18" s="28">
        <v>99.18</v>
      </c>
      <c r="L18" s="28">
        <v>47.43</v>
      </c>
      <c r="M18" s="28">
        <v>163.55000000000001</v>
      </c>
      <c r="N18" s="28">
        <v>45.24</v>
      </c>
      <c r="O18" s="28">
        <v>18.34</v>
      </c>
      <c r="P18" s="28">
        <v>211.61</v>
      </c>
      <c r="Q18" s="28">
        <v>15.4</v>
      </c>
      <c r="R18" s="28">
        <v>21.95</v>
      </c>
      <c r="S18" s="28">
        <v>116.89</v>
      </c>
      <c r="T18" s="28">
        <v>127.29</v>
      </c>
      <c r="U18" s="28">
        <v>42.13</v>
      </c>
      <c r="V18" s="28">
        <v>50.63</v>
      </c>
      <c r="W18" s="28">
        <v>751.24</v>
      </c>
      <c r="X18" s="28">
        <v>394.41</v>
      </c>
      <c r="Y18" s="28">
        <v>455.79</v>
      </c>
      <c r="Z18" s="28">
        <v>1145.6500000000001</v>
      </c>
    </row>
    <row r="19" spans="1:26" x14ac:dyDescent="0.25">
      <c r="A19" s="3">
        <v>2024</v>
      </c>
      <c r="B19" s="3">
        <v>3</v>
      </c>
      <c r="C19" s="20" t="s">
        <v>114</v>
      </c>
      <c r="D19" s="20" t="s">
        <v>116</v>
      </c>
      <c r="E19" s="20">
        <v>3</v>
      </c>
      <c r="F19" s="28">
        <v>13.65</v>
      </c>
      <c r="G19" s="28">
        <v>40.47</v>
      </c>
      <c r="H19" s="28">
        <v>65.36</v>
      </c>
      <c r="I19" s="28">
        <v>41.17</v>
      </c>
      <c r="J19" s="28">
        <v>37.619999999999997</v>
      </c>
      <c r="K19" s="28">
        <v>105.12</v>
      </c>
      <c r="L19" s="28">
        <v>51.9</v>
      </c>
      <c r="M19" s="28">
        <v>164.83</v>
      </c>
      <c r="N19" s="28">
        <v>49.73</v>
      </c>
      <c r="O19" s="28">
        <v>19.59</v>
      </c>
      <c r="P19" s="28">
        <v>213</v>
      </c>
      <c r="Q19" s="28">
        <v>15.74</v>
      </c>
      <c r="R19" s="28">
        <v>24.58</v>
      </c>
      <c r="S19" s="28">
        <v>116.58</v>
      </c>
      <c r="T19" s="28">
        <v>128</v>
      </c>
      <c r="U19" s="28">
        <v>43.56</v>
      </c>
      <c r="V19" s="28">
        <v>52.75</v>
      </c>
      <c r="W19" s="28">
        <v>764.27</v>
      </c>
      <c r="X19" s="28">
        <v>419.38</v>
      </c>
      <c r="Y19" s="28">
        <v>457.57</v>
      </c>
      <c r="Z19" s="28">
        <v>1183.6400000000001</v>
      </c>
    </row>
    <row r="20" spans="1:26" x14ac:dyDescent="0.25">
      <c r="A20" s="3">
        <v>2040</v>
      </c>
      <c r="B20" s="3">
        <v>3</v>
      </c>
      <c r="C20" s="20" t="s">
        <v>113</v>
      </c>
      <c r="D20" s="20" t="s">
        <v>116</v>
      </c>
      <c r="E20" s="20">
        <v>1</v>
      </c>
      <c r="F20" s="28">
        <v>35.82</v>
      </c>
      <c r="G20" s="28">
        <v>65.83</v>
      </c>
      <c r="H20" s="28">
        <v>94.58</v>
      </c>
      <c r="I20" s="28">
        <v>57.31</v>
      </c>
      <c r="J20" s="28">
        <v>43.01</v>
      </c>
      <c r="K20" s="28">
        <v>143.03</v>
      </c>
      <c r="L20" s="28">
        <v>74.72</v>
      </c>
      <c r="M20" s="28">
        <v>176.62</v>
      </c>
      <c r="N20" s="28">
        <v>70.89</v>
      </c>
      <c r="O20" s="28">
        <v>27.02</v>
      </c>
      <c r="P20" s="28">
        <v>226.98</v>
      </c>
      <c r="Q20" s="28">
        <v>18.920000000000002</v>
      </c>
      <c r="R20" s="28">
        <v>35.520000000000003</v>
      </c>
      <c r="S20" s="28">
        <v>121.49</v>
      </c>
      <c r="T20" s="28">
        <v>139.93</v>
      </c>
      <c r="U20" s="28">
        <v>50.53</v>
      </c>
      <c r="V20" s="28">
        <v>82.05</v>
      </c>
      <c r="W20" s="28">
        <v>900.68</v>
      </c>
      <c r="X20" s="28">
        <v>563.57000000000005</v>
      </c>
      <c r="Y20" s="28">
        <v>488.4</v>
      </c>
      <c r="Z20" s="28">
        <v>1464.25</v>
      </c>
    </row>
    <row r="21" spans="1:26" x14ac:dyDescent="0.25">
      <c r="A21" s="3">
        <v>2040</v>
      </c>
      <c r="B21" s="3">
        <v>3</v>
      </c>
      <c r="C21" s="20" t="s">
        <v>113</v>
      </c>
      <c r="D21" s="20" t="s">
        <v>116</v>
      </c>
      <c r="E21" s="20">
        <v>2</v>
      </c>
      <c r="F21" s="28">
        <v>35.71</v>
      </c>
      <c r="G21" s="28">
        <v>65.7</v>
      </c>
      <c r="H21" s="28">
        <v>93.05</v>
      </c>
      <c r="I21" s="28">
        <v>57.23</v>
      </c>
      <c r="J21" s="28">
        <v>42.96</v>
      </c>
      <c r="K21" s="28">
        <v>139.44999999999999</v>
      </c>
      <c r="L21" s="28">
        <v>75.87</v>
      </c>
      <c r="M21" s="28">
        <v>176.55</v>
      </c>
      <c r="N21" s="28">
        <v>70.8</v>
      </c>
      <c r="O21" s="28">
        <v>26.98</v>
      </c>
      <c r="P21" s="28">
        <v>226.91</v>
      </c>
      <c r="Q21" s="28">
        <v>18.899999999999999</v>
      </c>
      <c r="R21" s="28">
        <v>35.479999999999997</v>
      </c>
      <c r="S21" s="28">
        <v>121.46</v>
      </c>
      <c r="T21" s="28">
        <v>139.86000000000001</v>
      </c>
      <c r="U21" s="28">
        <v>50.49</v>
      </c>
      <c r="V21" s="28">
        <v>81.87</v>
      </c>
      <c r="W21" s="28">
        <v>897.77</v>
      </c>
      <c r="X21" s="28">
        <v>561.5</v>
      </c>
      <c r="Y21" s="28">
        <v>488.23</v>
      </c>
      <c r="Z21" s="28">
        <v>1459.27</v>
      </c>
    </row>
    <row r="22" spans="1:26" x14ac:dyDescent="0.25">
      <c r="A22" s="3">
        <v>2040</v>
      </c>
      <c r="B22" s="3">
        <v>3</v>
      </c>
      <c r="C22" s="20" t="s">
        <v>113</v>
      </c>
      <c r="D22" s="20" t="s">
        <v>116</v>
      </c>
      <c r="E22" s="20">
        <v>3</v>
      </c>
      <c r="F22" s="28">
        <v>29.76</v>
      </c>
      <c r="G22" s="28">
        <v>58.32</v>
      </c>
      <c r="H22" s="28">
        <v>82.16</v>
      </c>
      <c r="I22" s="28">
        <v>52.8</v>
      </c>
      <c r="J22" s="28">
        <v>46.51</v>
      </c>
      <c r="K22" s="28">
        <v>129.97999999999999</v>
      </c>
      <c r="L22" s="28">
        <v>66.540000000000006</v>
      </c>
      <c r="M22" s="28">
        <v>174.25</v>
      </c>
      <c r="N22" s="28">
        <v>62.72</v>
      </c>
      <c r="O22" s="28">
        <v>24.22</v>
      </c>
      <c r="P22" s="28">
        <v>224.37</v>
      </c>
      <c r="Q22" s="28">
        <v>18.28</v>
      </c>
      <c r="R22" s="28">
        <v>30.39</v>
      </c>
      <c r="S22" s="28">
        <v>120.5</v>
      </c>
      <c r="T22" s="28">
        <v>139.35</v>
      </c>
      <c r="U22" s="28">
        <v>49.13</v>
      </c>
      <c r="V22" s="28">
        <v>77.48</v>
      </c>
      <c r="W22" s="28">
        <v>872.16</v>
      </c>
      <c r="X22" s="28">
        <v>514.63</v>
      </c>
      <c r="Y22" s="28">
        <v>484.22</v>
      </c>
      <c r="Z22" s="28">
        <v>1386.79</v>
      </c>
    </row>
    <row r="23" spans="1:26" x14ac:dyDescent="0.25">
      <c r="A23" s="3">
        <v>2044</v>
      </c>
      <c r="B23" s="3">
        <v>1</v>
      </c>
      <c r="C23" s="20" t="s">
        <v>114</v>
      </c>
      <c r="D23" s="20" t="s">
        <v>116</v>
      </c>
      <c r="E23" s="20">
        <v>1</v>
      </c>
      <c r="F23" s="28">
        <v>21.69</v>
      </c>
      <c r="G23" s="28">
        <v>48.98</v>
      </c>
      <c r="H23" s="28">
        <v>79.16</v>
      </c>
      <c r="I23" s="28">
        <v>47.26</v>
      </c>
      <c r="J23" s="28">
        <v>35.47</v>
      </c>
      <c r="K23" s="28">
        <v>117.95</v>
      </c>
      <c r="L23" s="28">
        <v>63.67</v>
      </c>
      <c r="M23" s="28">
        <v>167.57</v>
      </c>
      <c r="N23" s="28">
        <v>59.52</v>
      </c>
      <c r="O23" s="28">
        <v>22.96</v>
      </c>
      <c r="P23" s="28">
        <v>216.99</v>
      </c>
      <c r="Q23" s="28">
        <v>16.48</v>
      </c>
      <c r="R23" s="28">
        <v>29.3</v>
      </c>
      <c r="S23" s="28">
        <v>117.72</v>
      </c>
      <c r="T23" s="28">
        <v>129.43</v>
      </c>
      <c r="U23" s="28">
        <v>45.18</v>
      </c>
      <c r="V23" s="28">
        <v>55.47</v>
      </c>
      <c r="W23" s="28">
        <v>798.37</v>
      </c>
      <c r="X23" s="28">
        <v>476.43</v>
      </c>
      <c r="Y23" s="28">
        <v>464.14</v>
      </c>
      <c r="Z23" s="28">
        <v>1274.79</v>
      </c>
    </row>
    <row r="24" spans="1:26" x14ac:dyDescent="0.25">
      <c r="A24" s="3">
        <v>2044</v>
      </c>
      <c r="B24" s="3">
        <v>1</v>
      </c>
      <c r="C24" s="20" t="s">
        <v>114</v>
      </c>
      <c r="D24" s="20" t="s">
        <v>116</v>
      </c>
      <c r="E24" s="20">
        <v>2</v>
      </c>
      <c r="F24" s="28">
        <v>21.78</v>
      </c>
      <c r="G24" s="28">
        <v>49.08</v>
      </c>
      <c r="H24" s="28">
        <v>79.260000000000005</v>
      </c>
      <c r="I24" s="28">
        <v>47.32</v>
      </c>
      <c r="J24" s="28">
        <v>35.520000000000003</v>
      </c>
      <c r="K24" s="28">
        <v>118.1</v>
      </c>
      <c r="L24" s="28">
        <v>63.75</v>
      </c>
      <c r="M24" s="28">
        <v>167.62</v>
      </c>
      <c r="N24" s="28">
        <v>60.66</v>
      </c>
      <c r="O24" s="28">
        <v>22.98</v>
      </c>
      <c r="P24" s="28">
        <v>217.05</v>
      </c>
      <c r="Q24" s="28">
        <v>16.489999999999998</v>
      </c>
      <c r="R24" s="28">
        <v>29.33</v>
      </c>
      <c r="S24" s="28">
        <v>117.74</v>
      </c>
      <c r="T24" s="28">
        <v>129.49</v>
      </c>
      <c r="U24" s="28">
        <v>45.21</v>
      </c>
      <c r="V24" s="28">
        <v>55.62</v>
      </c>
      <c r="W24" s="28">
        <v>798.97</v>
      </c>
      <c r="X24" s="28">
        <v>478.04</v>
      </c>
      <c r="Y24" s="28">
        <v>464.28</v>
      </c>
      <c r="Z24" s="28">
        <v>1277.01</v>
      </c>
    </row>
    <row r="25" spans="1:26" x14ac:dyDescent="0.25">
      <c r="A25" s="3">
        <v>2044</v>
      </c>
      <c r="B25" s="3">
        <v>1</v>
      </c>
      <c r="C25" s="20" t="s">
        <v>114</v>
      </c>
      <c r="D25" s="20" t="s">
        <v>116</v>
      </c>
      <c r="E25" s="20">
        <v>3</v>
      </c>
      <c r="F25" s="28">
        <v>18.18</v>
      </c>
      <c r="G25" s="28">
        <v>45.35</v>
      </c>
      <c r="H25" s="28">
        <v>73.86</v>
      </c>
      <c r="I25" s="28">
        <v>44.54</v>
      </c>
      <c r="J25" s="28">
        <v>36.93</v>
      </c>
      <c r="K25" s="28">
        <v>112.39</v>
      </c>
      <c r="L25" s="28">
        <v>59.14</v>
      </c>
      <c r="M25" s="28">
        <v>166.55</v>
      </c>
      <c r="N25" s="28">
        <v>56.02</v>
      </c>
      <c r="O25" s="28">
        <v>21.75</v>
      </c>
      <c r="P25" s="28">
        <v>215.87</v>
      </c>
      <c r="Q25" s="28">
        <v>16.21</v>
      </c>
      <c r="R25" s="28">
        <v>27.61</v>
      </c>
      <c r="S25" s="28">
        <v>117.29</v>
      </c>
      <c r="T25" s="28">
        <v>129.15</v>
      </c>
      <c r="U25" s="28">
        <v>44.58</v>
      </c>
      <c r="V25" s="28">
        <v>54.34</v>
      </c>
      <c r="W25" s="28">
        <v>785.9</v>
      </c>
      <c r="X25" s="28">
        <v>453.85</v>
      </c>
      <c r="Y25" s="28">
        <v>462.32</v>
      </c>
      <c r="Z25" s="28">
        <v>1239.75</v>
      </c>
    </row>
    <row r="26" spans="1:26" x14ac:dyDescent="0.25">
      <c r="A26" s="3">
        <v>2071</v>
      </c>
      <c r="B26" s="3">
        <v>10</v>
      </c>
      <c r="C26" s="20" t="s">
        <v>113</v>
      </c>
      <c r="D26" s="20" t="s">
        <v>116</v>
      </c>
      <c r="E26" s="20">
        <v>1</v>
      </c>
      <c r="F26" s="28">
        <v>32.76</v>
      </c>
      <c r="G26" s="28">
        <v>62.53</v>
      </c>
      <c r="H26" s="28">
        <v>88.27</v>
      </c>
      <c r="I26" s="28">
        <v>54.06</v>
      </c>
      <c r="J26" s="28">
        <v>44.83</v>
      </c>
      <c r="K26" s="28">
        <v>136.43</v>
      </c>
      <c r="L26" s="28">
        <v>70.58</v>
      </c>
      <c r="M26" s="28">
        <v>175.44</v>
      </c>
      <c r="N26" s="28">
        <v>66.739999999999995</v>
      </c>
      <c r="O26" s="28">
        <v>25.6</v>
      </c>
      <c r="P26" s="28">
        <v>225.68</v>
      </c>
      <c r="Q26" s="28">
        <v>18.600000000000001</v>
      </c>
      <c r="R26" s="28">
        <v>32.32</v>
      </c>
      <c r="S26" s="28">
        <v>120.99</v>
      </c>
      <c r="T26" s="28">
        <v>139.66999999999999</v>
      </c>
      <c r="U26" s="28">
        <v>49.83</v>
      </c>
      <c r="V26" s="28">
        <v>78.8</v>
      </c>
      <c r="W26" s="28">
        <v>885.41</v>
      </c>
      <c r="X26" s="28">
        <v>537.73</v>
      </c>
      <c r="Y26" s="28">
        <v>486.34</v>
      </c>
      <c r="Z26" s="28">
        <v>1423.14</v>
      </c>
    </row>
    <row r="27" spans="1:26" x14ac:dyDescent="0.25">
      <c r="A27" s="3">
        <v>2071</v>
      </c>
      <c r="B27" s="3">
        <v>10</v>
      </c>
      <c r="C27" s="20" t="s">
        <v>113</v>
      </c>
      <c r="D27" s="20" t="s">
        <v>116</v>
      </c>
      <c r="E27" s="20">
        <v>2</v>
      </c>
      <c r="F27" s="28">
        <v>35.82</v>
      </c>
      <c r="G27" s="28">
        <v>65.83</v>
      </c>
      <c r="H27" s="28">
        <v>94.58</v>
      </c>
      <c r="I27" s="28">
        <v>57.31</v>
      </c>
      <c r="J27" s="28">
        <v>43.01</v>
      </c>
      <c r="K27" s="28">
        <v>143.03</v>
      </c>
      <c r="L27" s="28">
        <v>75.97</v>
      </c>
      <c r="M27" s="28">
        <v>176.62</v>
      </c>
      <c r="N27" s="28">
        <v>72.17</v>
      </c>
      <c r="O27" s="28">
        <v>27.02</v>
      </c>
      <c r="P27" s="28">
        <v>226.98</v>
      </c>
      <c r="Q27" s="28">
        <v>18.920000000000002</v>
      </c>
      <c r="R27" s="28">
        <v>35.520000000000003</v>
      </c>
      <c r="S27" s="28">
        <v>121.49</v>
      </c>
      <c r="T27" s="28">
        <v>139.93</v>
      </c>
      <c r="U27" s="28">
        <v>50.53</v>
      </c>
      <c r="V27" s="28">
        <v>82.05</v>
      </c>
      <c r="W27" s="28">
        <v>901.92</v>
      </c>
      <c r="X27" s="28">
        <v>564.86</v>
      </c>
      <c r="Y27" s="28">
        <v>488.4</v>
      </c>
      <c r="Z27" s="28">
        <v>1466.78</v>
      </c>
    </row>
    <row r="28" spans="1:26" x14ac:dyDescent="0.25">
      <c r="A28" s="3">
        <v>2071</v>
      </c>
      <c r="B28" s="3">
        <v>10</v>
      </c>
      <c r="C28" s="20" t="s">
        <v>113</v>
      </c>
      <c r="D28" s="20" t="s">
        <v>116</v>
      </c>
      <c r="E28" s="20">
        <v>3</v>
      </c>
      <c r="F28" s="28">
        <v>29.02</v>
      </c>
      <c r="G28" s="28">
        <v>57.45</v>
      </c>
      <c r="H28" s="28">
        <v>80.06</v>
      </c>
      <c r="I28" s="28">
        <v>52.3</v>
      </c>
      <c r="J28" s="28">
        <v>46.08</v>
      </c>
      <c r="K28" s="28">
        <v>128.77000000000001</v>
      </c>
      <c r="L28" s="28">
        <v>64.75</v>
      </c>
      <c r="M28" s="28">
        <v>173.79</v>
      </c>
      <c r="N28" s="28">
        <v>60.92</v>
      </c>
      <c r="O28" s="28">
        <v>23.99</v>
      </c>
      <c r="P28" s="28">
        <v>222.67</v>
      </c>
      <c r="Q28" s="28">
        <v>18.16</v>
      </c>
      <c r="R28" s="28">
        <v>30.11</v>
      </c>
      <c r="S28" s="28">
        <v>120.31</v>
      </c>
      <c r="T28" s="28">
        <v>138.79</v>
      </c>
      <c r="U28" s="28">
        <v>48.86</v>
      </c>
      <c r="V28" s="28">
        <v>78.12</v>
      </c>
      <c r="W28" s="28">
        <v>866.51</v>
      </c>
      <c r="X28" s="28">
        <v>507.64</v>
      </c>
      <c r="Y28" s="28">
        <v>481.77</v>
      </c>
      <c r="Z28" s="28">
        <v>1374.15</v>
      </c>
    </row>
    <row r="29" spans="1:26" x14ac:dyDescent="0.25">
      <c r="A29" s="3">
        <v>4330</v>
      </c>
      <c r="B29" s="3">
        <v>1</v>
      </c>
      <c r="C29" s="20" t="s">
        <v>113</v>
      </c>
      <c r="D29" s="20" t="s">
        <v>115</v>
      </c>
      <c r="E29" s="20">
        <v>1</v>
      </c>
      <c r="F29" s="28">
        <v>32.409999999999997</v>
      </c>
      <c r="G29" s="28">
        <v>62.12</v>
      </c>
      <c r="H29" s="28">
        <v>87.9</v>
      </c>
      <c r="I29" s="28">
        <v>53.83</v>
      </c>
      <c r="J29" s="28">
        <v>44.64</v>
      </c>
      <c r="K29" s="28">
        <v>135.85</v>
      </c>
      <c r="L29" s="28">
        <v>70.28</v>
      </c>
      <c r="M29" s="28">
        <v>175.22</v>
      </c>
      <c r="N29" s="28">
        <v>67.72</v>
      </c>
      <c r="O29" s="28">
        <v>25.49</v>
      </c>
      <c r="P29" s="28">
        <v>225.44</v>
      </c>
      <c r="Q29" s="28">
        <v>18.54</v>
      </c>
      <c r="R29" s="28">
        <v>33.369999999999997</v>
      </c>
      <c r="S29" s="28">
        <v>120.91</v>
      </c>
      <c r="T29" s="28">
        <v>139.41</v>
      </c>
      <c r="U29" s="28">
        <v>49.71</v>
      </c>
      <c r="V29" s="28">
        <v>78.209999999999994</v>
      </c>
      <c r="W29" s="28">
        <v>882.99</v>
      </c>
      <c r="X29" s="28">
        <v>538.07000000000005</v>
      </c>
      <c r="Y29" s="28">
        <v>485.76</v>
      </c>
      <c r="Z29" s="28">
        <v>1421.06</v>
      </c>
    </row>
    <row r="30" spans="1:26" x14ac:dyDescent="0.25">
      <c r="A30" s="3">
        <v>4330</v>
      </c>
      <c r="B30" s="3">
        <v>1</v>
      </c>
      <c r="C30" s="20" t="s">
        <v>113</v>
      </c>
      <c r="D30" s="20" t="s">
        <v>115</v>
      </c>
      <c r="E30" s="20">
        <v>2</v>
      </c>
      <c r="F30" s="28">
        <v>37.44</v>
      </c>
      <c r="G30" s="28">
        <v>67.430000000000007</v>
      </c>
      <c r="H30" s="28">
        <v>96.55</v>
      </c>
      <c r="I30" s="28">
        <v>57.64</v>
      </c>
      <c r="J30" s="28">
        <v>40.380000000000003</v>
      </c>
      <c r="K30" s="28">
        <v>143.87</v>
      </c>
      <c r="L30" s="28">
        <v>77.66</v>
      </c>
      <c r="M30" s="28">
        <v>176.92</v>
      </c>
      <c r="N30" s="28">
        <v>73.89</v>
      </c>
      <c r="O30" s="28">
        <v>28</v>
      </c>
      <c r="P30" s="28">
        <v>227.32</v>
      </c>
      <c r="Q30" s="28">
        <v>19</v>
      </c>
      <c r="R30" s="28">
        <v>35.729999999999997</v>
      </c>
      <c r="S30" s="28">
        <v>121.61</v>
      </c>
      <c r="T30" s="28">
        <v>140.29</v>
      </c>
      <c r="U30" s="28">
        <v>50.71</v>
      </c>
      <c r="V30" s="28">
        <v>80.84</v>
      </c>
      <c r="W30" s="28">
        <v>901.69</v>
      </c>
      <c r="X30" s="28">
        <v>573.61</v>
      </c>
      <c r="Y30" s="28">
        <v>489.21</v>
      </c>
      <c r="Z30" s="28">
        <v>1475.3</v>
      </c>
    </row>
    <row r="31" spans="1:26" x14ac:dyDescent="0.25">
      <c r="A31" s="3">
        <v>4330</v>
      </c>
      <c r="B31" s="3">
        <v>1</v>
      </c>
      <c r="C31" s="20" t="s">
        <v>113</v>
      </c>
      <c r="D31" s="20" t="s">
        <v>115</v>
      </c>
      <c r="E31" s="20">
        <v>3</v>
      </c>
      <c r="F31" s="28" t="s">
        <v>17</v>
      </c>
      <c r="G31" s="28" t="s">
        <v>17</v>
      </c>
      <c r="H31" s="28" t="s">
        <v>17</v>
      </c>
      <c r="I31" s="28" t="s">
        <v>17</v>
      </c>
      <c r="J31" s="28" t="s">
        <v>17</v>
      </c>
      <c r="K31" s="28" t="s">
        <v>17</v>
      </c>
      <c r="L31" s="28" t="s">
        <v>17</v>
      </c>
      <c r="M31" s="28" t="s">
        <v>17</v>
      </c>
      <c r="N31" s="28" t="s">
        <v>17</v>
      </c>
      <c r="O31" s="28" t="s">
        <v>17</v>
      </c>
      <c r="P31" s="28" t="s">
        <v>17</v>
      </c>
      <c r="Q31" s="28" t="s">
        <v>17</v>
      </c>
      <c r="R31" s="28" t="s">
        <v>17</v>
      </c>
      <c r="S31" s="28" t="s">
        <v>17</v>
      </c>
      <c r="T31" s="28" t="s">
        <v>17</v>
      </c>
      <c r="U31" s="28" t="s">
        <v>17</v>
      </c>
      <c r="V31" s="28" t="s">
        <v>17</v>
      </c>
      <c r="W31" s="28" t="s">
        <v>17</v>
      </c>
      <c r="X31" s="28" t="s">
        <v>17</v>
      </c>
      <c r="Y31" s="28" t="s">
        <v>17</v>
      </c>
      <c r="Z31" s="28" t="s">
        <v>17</v>
      </c>
    </row>
    <row r="32" spans="1:26" x14ac:dyDescent="0.25">
      <c r="A32" s="3">
        <v>9104</v>
      </c>
      <c r="B32" s="3">
        <v>2</v>
      </c>
      <c r="C32" s="20" t="s">
        <v>114</v>
      </c>
      <c r="D32" s="20" t="s">
        <v>116</v>
      </c>
      <c r="E32" s="20">
        <v>1</v>
      </c>
      <c r="F32" s="28">
        <v>20.149999999999999</v>
      </c>
      <c r="G32" s="28">
        <v>47.41</v>
      </c>
      <c r="H32" s="28">
        <v>77.31</v>
      </c>
      <c r="I32" s="28">
        <v>46.84</v>
      </c>
      <c r="J32" s="28">
        <v>35.159999999999997</v>
      </c>
      <c r="K32" s="28">
        <v>116.91</v>
      </c>
      <c r="L32" s="28">
        <v>62.09</v>
      </c>
      <c r="M32" s="28">
        <v>167.19</v>
      </c>
      <c r="N32" s="28">
        <v>59</v>
      </c>
      <c r="O32" s="28">
        <v>22.08</v>
      </c>
      <c r="P32" s="28">
        <v>216.58</v>
      </c>
      <c r="Q32" s="28">
        <v>16.38</v>
      </c>
      <c r="R32" s="28">
        <v>29.04</v>
      </c>
      <c r="S32" s="28">
        <v>117.56</v>
      </c>
      <c r="T32" s="28">
        <v>128.99</v>
      </c>
      <c r="U32" s="28">
        <v>44.96</v>
      </c>
      <c r="V32" s="28">
        <v>56.11</v>
      </c>
      <c r="W32" s="28">
        <v>794.75</v>
      </c>
      <c r="X32" s="28">
        <v>469.02</v>
      </c>
      <c r="Y32" s="28">
        <v>463.13</v>
      </c>
      <c r="Z32" s="28">
        <v>1263.77</v>
      </c>
    </row>
    <row r="33" spans="1:26" x14ac:dyDescent="0.25">
      <c r="A33" s="3">
        <v>9104</v>
      </c>
      <c r="B33" s="3">
        <v>2</v>
      </c>
      <c r="C33" s="20" t="s">
        <v>114</v>
      </c>
      <c r="D33" s="20" t="s">
        <v>116</v>
      </c>
      <c r="E33" s="20">
        <v>2</v>
      </c>
      <c r="F33" s="28">
        <v>21.24</v>
      </c>
      <c r="G33" s="28">
        <v>47.62</v>
      </c>
      <c r="H33" s="28">
        <v>77.5</v>
      </c>
      <c r="I33" s="28">
        <v>46.96</v>
      </c>
      <c r="J33" s="28">
        <v>35.25</v>
      </c>
      <c r="K33" s="28">
        <v>117.21</v>
      </c>
      <c r="L33" s="28">
        <v>62.25</v>
      </c>
      <c r="M33" s="28">
        <v>167.3</v>
      </c>
      <c r="N33" s="28">
        <v>59.15</v>
      </c>
      <c r="O33" s="28">
        <v>22.14</v>
      </c>
      <c r="P33" s="28">
        <v>216.7</v>
      </c>
      <c r="Q33" s="28">
        <v>16.41</v>
      </c>
      <c r="R33" s="28">
        <v>29.11</v>
      </c>
      <c r="S33" s="28">
        <v>117.61</v>
      </c>
      <c r="T33" s="28">
        <v>129.11000000000001</v>
      </c>
      <c r="U33" s="28">
        <v>45.02</v>
      </c>
      <c r="V33" s="28">
        <v>56.41</v>
      </c>
      <c r="W33" s="28">
        <v>795.96</v>
      </c>
      <c r="X33" s="28">
        <v>471.02</v>
      </c>
      <c r="Y33" s="28">
        <v>463.42</v>
      </c>
      <c r="Z33" s="28">
        <v>1266.99</v>
      </c>
    </row>
    <row r="34" spans="1:26" x14ac:dyDescent="0.25">
      <c r="A34" s="3">
        <v>9104</v>
      </c>
      <c r="B34" s="3">
        <v>2</v>
      </c>
      <c r="C34" s="20" t="s">
        <v>114</v>
      </c>
      <c r="D34" s="20" t="s">
        <v>116</v>
      </c>
      <c r="E34" s="20">
        <v>3</v>
      </c>
      <c r="F34" s="28">
        <v>20.149999999999999</v>
      </c>
      <c r="G34" s="28">
        <v>47.41</v>
      </c>
      <c r="H34" s="28">
        <v>77.31</v>
      </c>
      <c r="I34" s="28">
        <v>46.84</v>
      </c>
      <c r="J34" s="28">
        <v>35.159999999999997</v>
      </c>
      <c r="K34" s="28">
        <v>116.91</v>
      </c>
      <c r="L34" s="28">
        <v>62.09</v>
      </c>
      <c r="M34" s="28">
        <v>167.19</v>
      </c>
      <c r="N34" s="28">
        <v>59</v>
      </c>
      <c r="O34" s="28">
        <v>22.08</v>
      </c>
      <c r="P34" s="28">
        <v>216.58</v>
      </c>
      <c r="Q34" s="28">
        <v>16.38</v>
      </c>
      <c r="R34" s="28">
        <v>29.04</v>
      </c>
      <c r="S34" s="28">
        <v>117.56</v>
      </c>
      <c r="T34" s="28">
        <v>128.99</v>
      </c>
      <c r="U34" s="28">
        <v>44.96</v>
      </c>
      <c r="V34" s="28">
        <v>56.11</v>
      </c>
      <c r="W34" s="28">
        <v>794.75</v>
      </c>
      <c r="X34" s="28">
        <v>469.02</v>
      </c>
      <c r="Y34" s="28">
        <v>463.13</v>
      </c>
      <c r="Z34" s="28">
        <v>1263.77</v>
      </c>
    </row>
    <row r="35" spans="1:26" x14ac:dyDescent="0.25">
      <c r="A35" s="3">
        <v>9107</v>
      </c>
      <c r="B35" s="3">
        <v>2</v>
      </c>
      <c r="C35" s="20" t="s">
        <v>113</v>
      </c>
      <c r="D35" s="20" t="s">
        <v>116</v>
      </c>
      <c r="E35" s="20">
        <v>1</v>
      </c>
      <c r="F35" s="28">
        <v>35.82</v>
      </c>
      <c r="G35" s="28">
        <v>65.83</v>
      </c>
      <c r="H35" s="28">
        <v>93.17</v>
      </c>
      <c r="I35" s="28">
        <v>57.31</v>
      </c>
      <c r="J35" s="28">
        <v>43.01</v>
      </c>
      <c r="K35" s="28">
        <v>143.03</v>
      </c>
      <c r="L35" s="28">
        <v>75.97</v>
      </c>
      <c r="M35" s="28">
        <v>176.62</v>
      </c>
      <c r="N35" s="28">
        <v>70.89</v>
      </c>
      <c r="O35" s="28">
        <v>27.02</v>
      </c>
      <c r="P35" s="28">
        <v>226.98</v>
      </c>
      <c r="Q35" s="28">
        <v>18.920000000000002</v>
      </c>
      <c r="R35" s="28">
        <v>35.520000000000003</v>
      </c>
      <c r="S35" s="28">
        <v>121.49</v>
      </c>
      <c r="T35" s="28">
        <v>139.93</v>
      </c>
      <c r="U35" s="28">
        <v>50.53</v>
      </c>
      <c r="V35" s="28">
        <v>82.05</v>
      </c>
      <c r="W35" s="28">
        <v>901.92</v>
      </c>
      <c r="X35" s="28">
        <v>562.16</v>
      </c>
      <c r="Y35" s="28">
        <v>488.4</v>
      </c>
      <c r="Z35" s="28">
        <v>1464.08</v>
      </c>
    </row>
    <row r="36" spans="1:26" x14ac:dyDescent="0.25">
      <c r="A36" s="3">
        <v>9107</v>
      </c>
      <c r="B36" s="3">
        <v>2</v>
      </c>
      <c r="C36" s="20" t="s">
        <v>113</v>
      </c>
      <c r="D36" s="20" t="s">
        <v>116</v>
      </c>
      <c r="E36" s="20">
        <v>2</v>
      </c>
      <c r="F36" s="28">
        <v>34.950000000000003</v>
      </c>
      <c r="G36" s="28">
        <v>64.8</v>
      </c>
      <c r="H36" s="28">
        <v>90.82</v>
      </c>
      <c r="I36" s="28">
        <v>56.72</v>
      </c>
      <c r="J36" s="28">
        <v>42.57</v>
      </c>
      <c r="K36" s="28">
        <v>138.21</v>
      </c>
      <c r="L36" s="28">
        <v>73.959999999999994</v>
      </c>
      <c r="M36" s="28">
        <v>176.09</v>
      </c>
      <c r="N36" s="28">
        <v>68.89</v>
      </c>
      <c r="O36" s="28">
        <v>26.74</v>
      </c>
      <c r="P36" s="28">
        <v>226.4</v>
      </c>
      <c r="Q36" s="28">
        <v>18.78</v>
      </c>
      <c r="R36" s="28">
        <v>33.950000000000003</v>
      </c>
      <c r="S36" s="28">
        <v>121.27</v>
      </c>
      <c r="T36" s="28">
        <v>139.32</v>
      </c>
      <c r="U36" s="28">
        <v>50.22</v>
      </c>
      <c r="V36" s="28">
        <v>80.61</v>
      </c>
      <c r="W36" s="28">
        <v>891.34</v>
      </c>
      <c r="X36" s="28">
        <v>552.96</v>
      </c>
      <c r="Y36" s="28">
        <v>486.99</v>
      </c>
      <c r="Z36" s="28">
        <v>1444.31</v>
      </c>
    </row>
    <row r="37" spans="1:26" x14ac:dyDescent="0.25">
      <c r="A37" s="3">
        <v>9107</v>
      </c>
      <c r="B37" s="3">
        <v>2</v>
      </c>
      <c r="C37" s="20" t="s">
        <v>113</v>
      </c>
      <c r="D37" s="20" t="s">
        <v>116</v>
      </c>
      <c r="E37" s="20">
        <v>3</v>
      </c>
      <c r="F37" s="28">
        <v>26.49</v>
      </c>
      <c r="G37" s="28">
        <v>54.77</v>
      </c>
      <c r="H37" s="28">
        <v>74.63</v>
      </c>
      <c r="I37" s="28">
        <v>49.49</v>
      </c>
      <c r="J37" s="28">
        <v>47.87</v>
      </c>
      <c r="K37" s="28">
        <v>123.18</v>
      </c>
      <c r="L37" s="28">
        <v>61.22</v>
      </c>
      <c r="M37" s="28">
        <v>172.88</v>
      </c>
      <c r="N37" s="28">
        <v>58.57</v>
      </c>
      <c r="O37" s="28">
        <v>22.78</v>
      </c>
      <c r="P37" s="28">
        <v>221.68</v>
      </c>
      <c r="Q37" s="28">
        <v>17.91</v>
      </c>
      <c r="R37" s="28">
        <v>28.4</v>
      </c>
      <c r="S37" s="28">
        <v>119.93</v>
      </c>
      <c r="T37" s="28">
        <v>138.74</v>
      </c>
      <c r="U37" s="28">
        <v>47.49</v>
      </c>
      <c r="V37" s="28">
        <v>75.52</v>
      </c>
      <c r="W37" s="28">
        <v>853.52</v>
      </c>
      <c r="X37" s="28">
        <v>488.01</v>
      </c>
      <c r="Y37" s="28">
        <v>480.34</v>
      </c>
      <c r="Z37" s="28">
        <v>1341.53</v>
      </c>
    </row>
    <row r="38" spans="1:26" x14ac:dyDescent="0.25">
      <c r="A38" s="3">
        <v>9109</v>
      </c>
      <c r="B38" s="3">
        <v>4</v>
      </c>
      <c r="C38" s="20" t="s">
        <v>114</v>
      </c>
      <c r="D38" s="20" t="s">
        <v>115</v>
      </c>
      <c r="E38" s="20">
        <v>1</v>
      </c>
      <c r="F38" s="28">
        <v>19.61</v>
      </c>
      <c r="G38" s="28">
        <v>46.79</v>
      </c>
      <c r="H38" s="28">
        <v>75.569999999999993</v>
      </c>
      <c r="I38" s="28">
        <v>46.48</v>
      </c>
      <c r="J38" s="28">
        <v>34.89</v>
      </c>
      <c r="K38" s="28">
        <v>113.26</v>
      </c>
      <c r="L38" s="28">
        <v>60.61</v>
      </c>
      <c r="M38" s="28">
        <v>166.87</v>
      </c>
      <c r="N38" s="28">
        <v>57.5</v>
      </c>
      <c r="O38" s="28">
        <v>21.92</v>
      </c>
      <c r="P38" s="28">
        <v>216.22</v>
      </c>
      <c r="Q38" s="28">
        <v>16.29</v>
      </c>
      <c r="R38" s="28">
        <v>27.82</v>
      </c>
      <c r="S38" s="28">
        <v>117.43</v>
      </c>
      <c r="T38" s="28">
        <v>128.62</v>
      </c>
      <c r="U38" s="28">
        <v>44.77</v>
      </c>
      <c r="V38" s="28">
        <v>55.23</v>
      </c>
      <c r="W38" s="28">
        <v>787.32</v>
      </c>
      <c r="X38" s="28">
        <v>462.57</v>
      </c>
      <c r="Y38" s="28">
        <v>462.27</v>
      </c>
      <c r="Z38" s="28">
        <v>1249.8800000000001</v>
      </c>
    </row>
    <row r="39" spans="1:26" x14ac:dyDescent="0.25">
      <c r="A39" s="3">
        <v>9109</v>
      </c>
      <c r="B39" s="3">
        <v>4</v>
      </c>
      <c r="C39" s="20" t="s">
        <v>114</v>
      </c>
      <c r="D39" s="20" t="s">
        <v>115</v>
      </c>
      <c r="E39" s="20">
        <v>2</v>
      </c>
      <c r="F39" s="28">
        <v>19.61</v>
      </c>
      <c r="G39" s="28">
        <v>46.79</v>
      </c>
      <c r="H39" s="28">
        <v>75.569999999999993</v>
      </c>
      <c r="I39" s="28">
        <v>46.48</v>
      </c>
      <c r="J39" s="28">
        <v>34.89</v>
      </c>
      <c r="K39" s="28">
        <v>113.26</v>
      </c>
      <c r="L39" s="28">
        <v>60.61</v>
      </c>
      <c r="M39" s="28">
        <v>166.87</v>
      </c>
      <c r="N39" s="28">
        <v>57.5</v>
      </c>
      <c r="O39" s="28">
        <v>21.92</v>
      </c>
      <c r="P39" s="28">
        <v>216.22</v>
      </c>
      <c r="Q39" s="28">
        <v>16.29</v>
      </c>
      <c r="R39" s="28">
        <v>27.82</v>
      </c>
      <c r="S39" s="28">
        <v>117.43</v>
      </c>
      <c r="T39" s="28">
        <v>128.62</v>
      </c>
      <c r="U39" s="28">
        <v>44.77</v>
      </c>
      <c r="V39" s="28">
        <v>55.23</v>
      </c>
      <c r="W39" s="28">
        <v>787.32</v>
      </c>
      <c r="X39" s="28">
        <v>462.57</v>
      </c>
      <c r="Y39" s="28">
        <v>462.27</v>
      </c>
      <c r="Z39" s="28">
        <v>1249.8800000000001</v>
      </c>
    </row>
    <row r="40" spans="1:26" x14ac:dyDescent="0.25">
      <c r="A40" s="3">
        <v>9109</v>
      </c>
      <c r="B40" s="3">
        <v>4</v>
      </c>
      <c r="C40" s="20" t="s">
        <v>114</v>
      </c>
      <c r="D40" s="20" t="s">
        <v>115</v>
      </c>
      <c r="E40" s="20">
        <v>3</v>
      </c>
      <c r="F40" s="28">
        <v>19.88</v>
      </c>
      <c r="G40" s="28">
        <v>47.1</v>
      </c>
      <c r="H40" s="28">
        <v>75.86</v>
      </c>
      <c r="I40" s="28">
        <v>46.66</v>
      </c>
      <c r="J40" s="28">
        <v>35.020000000000003</v>
      </c>
      <c r="K40" s="28">
        <v>113.69</v>
      </c>
      <c r="L40" s="28">
        <v>60.84</v>
      </c>
      <c r="M40" s="28">
        <v>167.03</v>
      </c>
      <c r="N40" s="28">
        <v>57.72</v>
      </c>
      <c r="O40" s="28">
        <v>22</v>
      </c>
      <c r="P40" s="28">
        <v>216.4</v>
      </c>
      <c r="Q40" s="28">
        <v>16.34</v>
      </c>
      <c r="R40" s="28">
        <v>28.93</v>
      </c>
      <c r="S40" s="28">
        <v>117.5</v>
      </c>
      <c r="T40" s="28">
        <v>128.80000000000001</v>
      </c>
      <c r="U40" s="28">
        <v>44.86</v>
      </c>
      <c r="V40" s="28">
        <v>55.67</v>
      </c>
      <c r="W40" s="28">
        <v>789.13</v>
      </c>
      <c r="X40" s="28">
        <v>465.19</v>
      </c>
      <c r="Y40" s="28">
        <v>462.7</v>
      </c>
      <c r="Z40" s="28">
        <v>1254.32</v>
      </c>
    </row>
    <row r="41" spans="1:26" x14ac:dyDescent="0.25">
      <c r="A41" s="3">
        <v>9111</v>
      </c>
      <c r="B41" s="3">
        <v>5</v>
      </c>
      <c r="C41" s="20" t="s">
        <v>114</v>
      </c>
      <c r="D41" s="20" t="s">
        <v>116</v>
      </c>
      <c r="E41" s="20">
        <v>1</v>
      </c>
      <c r="F41" s="28">
        <v>19.350000000000001</v>
      </c>
      <c r="G41" s="28">
        <v>46.47</v>
      </c>
      <c r="H41" s="28">
        <v>74.14</v>
      </c>
      <c r="I41" s="28">
        <v>46.31</v>
      </c>
      <c r="J41" s="28">
        <v>34.76</v>
      </c>
      <c r="K41" s="28">
        <v>112.82</v>
      </c>
      <c r="L41" s="28">
        <v>59.37</v>
      </c>
      <c r="M41" s="28">
        <v>166.71</v>
      </c>
      <c r="N41" s="28">
        <v>56.24</v>
      </c>
      <c r="O41" s="28">
        <v>21.83</v>
      </c>
      <c r="P41" s="28">
        <v>216.04</v>
      </c>
      <c r="Q41" s="28">
        <v>16.25</v>
      </c>
      <c r="R41" s="28">
        <v>27.72</v>
      </c>
      <c r="S41" s="28">
        <v>117.36</v>
      </c>
      <c r="T41" s="28">
        <v>128.43</v>
      </c>
      <c r="U41" s="28">
        <v>44.67</v>
      </c>
      <c r="V41" s="28">
        <v>54.79</v>
      </c>
      <c r="W41" s="28">
        <v>784.49</v>
      </c>
      <c r="X41" s="28">
        <v>458.76</v>
      </c>
      <c r="Y41" s="28">
        <v>461.84</v>
      </c>
      <c r="Z41" s="28">
        <v>1243.25</v>
      </c>
    </row>
    <row r="42" spans="1:26" x14ac:dyDescent="0.25">
      <c r="A42" s="3">
        <v>9111</v>
      </c>
      <c r="B42" s="3">
        <v>5</v>
      </c>
      <c r="C42" s="20" t="s">
        <v>114</v>
      </c>
      <c r="D42" s="20" t="s">
        <v>116</v>
      </c>
      <c r="E42" s="20">
        <v>2</v>
      </c>
      <c r="F42" s="28">
        <v>21.51</v>
      </c>
      <c r="G42" s="28">
        <v>48.77</v>
      </c>
      <c r="H42" s="28">
        <v>78.959999999999994</v>
      </c>
      <c r="I42" s="28">
        <v>47.14</v>
      </c>
      <c r="J42" s="28">
        <v>35.380000000000003</v>
      </c>
      <c r="K42" s="28">
        <v>117.66</v>
      </c>
      <c r="L42" s="28">
        <v>63.51</v>
      </c>
      <c r="M42" s="28">
        <v>167.46</v>
      </c>
      <c r="N42" s="28">
        <v>59.37</v>
      </c>
      <c r="O42" s="28">
        <v>22.22</v>
      </c>
      <c r="P42" s="28">
        <v>216.87</v>
      </c>
      <c r="Q42" s="28">
        <v>16.45</v>
      </c>
      <c r="R42" s="28">
        <v>29.22</v>
      </c>
      <c r="S42" s="28">
        <v>117.67</v>
      </c>
      <c r="T42" s="28">
        <v>129.30000000000001</v>
      </c>
      <c r="U42" s="28">
        <v>45.12</v>
      </c>
      <c r="V42" s="28">
        <v>55.18</v>
      </c>
      <c r="W42" s="28">
        <v>797.15</v>
      </c>
      <c r="X42" s="28">
        <v>474.65</v>
      </c>
      <c r="Y42" s="28">
        <v>463.85</v>
      </c>
      <c r="Z42" s="28">
        <v>1271.8</v>
      </c>
    </row>
    <row r="43" spans="1:26" x14ac:dyDescent="0.25">
      <c r="A43" s="3">
        <v>9111</v>
      </c>
      <c r="B43" s="3">
        <v>5</v>
      </c>
      <c r="C43" s="20" t="s">
        <v>114</v>
      </c>
      <c r="D43" s="20" t="s">
        <v>116</v>
      </c>
      <c r="E43" s="20">
        <v>3</v>
      </c>
      <c r="F43" s="28">
        <v>17.649999999999999</v>
      </c>
      <c r="G43" s="28">
        <v>44.72</v>
      </c>
      <c r="H43" s="28">
        <v>72.16</v>
      </c>
      <c r="I43" s="28">
        <v>44.19</v>
      </c>
      <c r="J43" s="28">
        <v>36.64</v>
      </c>
      <c r="K43" s="28">
        <v>111.52</v>
      </c>
      <c r="L43" s="28">
        <v>57.69</v>
      </c>
      <c r="M43" s="28">
        <v>166.23</v>
      </c>
      <c r="N43" s="28">
        <v>54.56</v>
      </c>
      <c r="O43" s="28">
        <v>20.93</v>
      </c>
      <c r="P43" s="28">
        <v>215.51</v>
      </c>
      <c r="Q43" s="28">
        <v>16.12</v>
      </c>
      <c r="R43" s="28">
        <v>26.42</v>
      </c>
      <c r="S43" s="28">
        <v>117.16</v>
      </c>
      <c r="T43" s="28">
        <v>128.77000000000001</v>
      </c>
      <c r="U43" s="28">
        <v>44.39</v>
      </c>
      <c r="V43" s="28">
        <v>55.08</v>
      </c>
      <c r="W43" s="28">
        <v>782.88</v>
      </c>
      <c r="X43" s="28">
        <v>446.85</v>
      </c>
      <c r="Y43" s="28">
        <v>461.45</v>
      </c>
      <c r="Z43" s="28">
        <v>1229.74</v>
      </c>
    </row>
    <row r="44" spans="1:26" x14ac:dyDescent="0.25">
      <c r="A44" s="3">
        <v>9112</v>
      </c>
      <c r="B44" s="3">
        <v>5</v>
      </c>
      <c r="C44" s="20" t="s">
        <v>114</v>
      </c>
      <c r="D44" s="20" t="s">
        <v>115</v>
      </c>
      <c r="E44" s="20">
        <v>1</v>
      </c>
      <c r="F44" s="28">
        <v>19.52</v>
      </c>
      <c r="G44" s="28">
        <v>46.68</v>
      </c>
      <c r="H44" s="28">
        <v>75.48</v>
      </c>
      <c r="I44" s="28">
        <v>46.43</v>
      </c>
      <c r="J44" s="28">
        <v>34.85</v>
      </c>
      <c r="K44" s="28">
        <v>113.11</v>
      </c>
      <c r="L44" s="28">
        <v>60.53</v>
      </c>
      <c r="M44" s="28">
        <v>166.82</v>
      </c>
      <c r="N44" s="28">
        <v>57.43</v>
      </c>
      <c r="O44" s="28">
        <v>21.89</v>
      </c>
      <c r="P44" s="28">
        <v>216.16</v>
      </c>
      <c r="Q44" s="28">
        <v>16.28</v>
      </c>
      <c r="R44" s="28">
        <v>27.79</v>
      </c>
      <c r="S44" s="28">
        <v>117.41</v>
      </c>
      <c r="T44" s="28">
        <v>128.55000000000001</v>
      </c>
      <c r="U44" s="28">
        <v>44.74</v>
      </c>
      <c r="V44" s="28">
        <v>55.08</v>
      </c>
      <c r="W44" s="28">
        <v>786.71</v>
      </c>
      <c r="X44" s="28">
        <v>462.02</v>
      </c>
      <c r="Y44" s="28">
        <v>462.12</v>
      </c>
      <c r="Z44" s="28">
        <v>1248.73</v>
      </c>
    </row>
    <row r="45" spans="1:26" x14ac:dyDescent="0.25">
      <c r="A45" s="3">
        <v>9112</v>
      </c>
      <c r="B45" s="3">
        <v>5</v>
      </c>
      <c r="C45" s="20" t="s">
        <v>114</v>
      </c>
      <c r="D45" s="20" t="s">
        <v>115</v>
      </c>
      <c r="E45" s="20">
        <v>2</v>
      </c>
      <c r="F45" s="28">
        <v>15.29</v>
      </c>
      <c r="G45" s="28">
        <v>41.39</v>
      </c>
      <c r="H45" s="28">
        <v>67.25</v>
      </c>
      <c r="I45" s="28">
        <v>43.22</v>
      </c>
      <c r="J45" s="28">
        <v>38.07</v>
      </c>
      <c r="K45" s="28">
        <v>106.39</v>
      </c>
      <c r="L45" s="28">
        <v>54.47</v>
      </c>
      <c r="M45" s="28">
        <v>165.32</v>
      </c>
      <c r="N45" s="28">
        <v>51.34</v>
      </c>
      <c r="O45" s="28">
        <v>19.82</v>
      </c>
      <c r="P45" s="28">
        <v>214.51</v>
      </c>
      <c r="Q45" s="28">
        <v>15.87</v>
      </c>
      <c r="R45" s="28">
        <v>24.88</v>
      </c>
      <c r="S45" s="28">
        <v>116.78</v>
      </c>
      <c r="T45" s="28">
        <v>128.58000000000001</v>
      </c>
      <c r="U45" s="28">
        <v>43.85</v>
      </c>
      <c r="V45" s="28">
        <v>52.53</v>
      </c>
      <c r="W45" s="28">
        <v>771.06</v>
      </c>
      <c r="X45" s="28">
        <v>428.5</v>
      </c>
      <c r="Y45" s="28">
        <v>459.87</v>
      </c>
      <c r="Z45" s="28">
        <v>1199.55</v>
      </c>
    </row>
    <row r="46" spans="1:26" x14ac:dyDescent="0.25">
      <c r="A46" s="3">
        <v>9112</v>
      </c>
      <c r="B46" s="3">
        <v>5</v>
      </c>
      <c r="C46" s="20" t="s">
        <v>114</v>
      </c>
      <c r="D46" s="20" t="s">
        <v>115</v>
      </c>
      <c r="E46" s="20">
        <v>3</v>
      </c>
      <c r="F46" s="28">
        <v>8.93</v>
      </c>
      <c r="G46" s="28">
        <v>34.590000000000003</v>
      </c>
      <c r="H46" s="28">
        <v>55.97</v>
      </c>
      <c r="I46" s="28">
        <v>37.729999999999997</v>
      </c>
      <c r="J46" s="28">
        <v>40.01</v>
      </c>
      <c r="K46" s="28">
        <v>97.53</v>
      </c>
      <c r="L46" s="28">
        <v>44.81</v>
      </c>
      <c r="M46" s="28">
        <v>161.68</v>
      </c>
      <c r="N46" s="28">
        <v>43.53</v>
      </c>
      <c r="O46" s="28">
        <v>17.43</v>
      </c>
      <c r="P46" s="28">
        <v>210.91</v>
      </c>
      <c r="Q46" s="28">
        <v>15.22</v>
      </c>
      <c r="R46" s="28">
        <v>21.59</v>
      </c>
      <c r="S46" s="28">
        <v>116.61</v>
      </c>
      <c r="T46" s="28">
        <v>127.33</v>
      </c>
      <c r="U46" s="28">
        <v>41.76</v>
      </c>
      <c r="V46" s="28">
        <v>48.78</v>
      </c>
      <c r="W46" s="28">
        <v>742.96</v>
      </c>
      <c r="X46" s="28">
        <v>381.46</v>
      </c>
      <c r="Y46" s="28">
        <v>454.85</v>
      </c>
      <c r="Z46" s="28">
        <v>1124.42</v>
      </c>
    </row>
    <row r="47" spans="1:26" x14ac:dyDescent="0.25">
      <c r="A47" s="3">
        <v>9113</v>
      </c>
      <c r="B47" s="3">
        <v>5</v>
      </c>
      <c r="C47" s="20" t="s">
        <v>113</v>
      </c>
      <c r="D47" s="20" t="s">
        <v>116</v>
      </c>
      <c r="E47" s="20">
        <v>1</v>
      </c>
      <c r="F47" s="28">
        <v>35.49</v>
      </c>
      <c r="G47" s="28">
        <v>65.44</v>
      </c>
      <c r="H47" s="28">
        <v>92.81</v>
      </c>
      <c r="I47" s="28">
        <v>57.09</v>
      </c>
      <c r="J47" s="28">
        <v>42.85</v>
      </c>
      <c r="K47" s="28">
        <v>139.09</v>
      </c>
      <c r="L47" s="28">
        <v>74.44</v>
      </c>
      <c r="M47" s="28">
        <v>176.42</v>
      </c>
      <c r="N47" s="28">
        <v>70.62</v>
      </c>
      <c r="O47" s="28">
        <v>26.91</v>
      </c>
      <c r="P47" s="28">
        <v>226.77</v>
      </c>
      <c r="Q47" s="28">
        <v>18.87</v>
      </c>
      <c r="R47" s="28">
        <v>34.17</v>
      </c>
      <c r="S47" s="28">
        <v>121.4</v>
      </c>
      <c r="T47" s="28">
        <v>139.71</v>
      </c>
      <c r="U47" s="28">
        <v>50.42</v>
      </c>
      <c r="V47" s="28">
        <v>81.510000000000005</v>
      </c>
      <c r="W47" s="28">
        <v>895.05</v>
      </c>
      <c r="X47" s="28">
        <v>558.95000000000005</v>
      </c>
      <c r="Y47" s="28">
        <v>487.88</v>
      </c>
      <c r="Z47" s="28">
        <v>1454</v>
      </c>
    </row>
    <row r="48" spans="1:26" x14ac:dyDescent="0.25">
      <c r="A48" s="3">
        <v>9113</v>
      </c>
      <c r="B48" s="3">
        <v>5</v>
      </c>
      <c r="C48" s="20" t="s">
        <v>113</v>
      </c>
      <c r="D48" s="20" t="s">
        <v>116</v>
      </c>
      <c r="E48" s="20">
        <v>2</v>
      </c>
      <c r="F48" s="28">
        <v>35.270000000000003</v>
      </c>
      <c r="G48" s="28">
        <v>65.180000000000007</v>
      </c>
      <c r="H48" s="28">
        <v>92.57</v>
      </c>
      <c r="I48" s="28">
        <v>56.94</v>
      </c>
      <c r="J48" s="28">
        <v>42.74</v>
      </c>
      <c r="K48" s="28">
        <v>138.74</v>
      </c>
      <c r="L48" s="28">
        <v>74.239999999999995</v>
      </c>
      <c r="M48" s="28">
        <v>176.29</v>
      </c>
      <c r="N48" s="28">
        <v>70.430000000000007</v>
      </c>
      <c r="O48" s="28">
        <v>26.85</v>
      </c>
      <c r="P48" s="28">
        <v>226.62</v>
      </c>
      <c r="Q48" s="28">
        <v>18.829999999999998</v>
      </c>
      <c r="R48" s="28">
        <v>34.08</v>
      </c>
      <c r="S48" s="28">
        <v>121.35</v>
      </c>
      <c r="T48" s="28">
        <v>139.55000000000001</v>
      </c>
      <c r="U48" s="28">
        <v>50.34</v>
      </c>
      <c r="V48" s="28">
        <v>81.150000000000006</v>
      </c>
      <c r="W48" s="28">
        <v>893.57</v>
      </c>
      <c r="X48" s="28">
        <v>557.62</v>
      </c>
      <c r="Y48" s="28">
        <v>487.52</v>
      </c>
      <c r="Z48" s="28">
        <v>1451.19</v>
      </c>
    </row>
    <row r="49" spans="1:28" x14ac:dyDescent="0.25">
      <c r="A49" s="3">
        <v>9113</v>
      </c>
      <c r="B49" s="3">
        <v>5</v>
      </c>
      <c r="C49" s="20" t="s">
        <v>113</v>
      </c>
      <c r="D49" s="20" t="s">
        <v>116</v>
      </c>
      <c r="E49" s="20">
        <v>3</v>
      </c>
      <c r="F49" s="28">
        <v>32.44</v>
      </c>
      <c r="G49" s="28">
        <v>62.15</v>
      </c>
      <c r="H49" s="28">
        <v>86.55</v>
      </c>
      <c r="I49" s="28">
        <v>53.85</v>
      </c>
      <c r="J49" s="28">
        <v>44.65</v>
      </c>
      <c r="K49" s="28">
        <v>135.9</v>
      </c>
      <c r="L49" s="28">
        <v>70.3</v>
      </c>
      <c r="M49" s="28">
        <v>175.24</v>
      </c>
      <c r="N49" s="28">
        <v>66.48</v>
      </c>
      <c r="O49" s="28">
        <v>25.5</v>
      </c>
      <c r="P49" s="28">
        <v>225.46</v>
      </c>
      <c r="Q49" s="28">
        <v>18.55</v>
      </c>
      <c r="R49" s="28">
        <v>32.19</v>
      </c>
      <c r="S49" s="28">
        <v>120.91</v>
      </c>
      <c r="T49" s="28">
        <v>139.43</v>
      </c>
      <c r="U49" s="28">
        <v>49.72</v>
      </c>
      <c r="V49" s="28">
        <v>80.23</v>
      </c>
      <c r="W49" s="28">
        <v>885.16</v>
      </c>
      <c r="X49" s="28">
        <v>534.41</v>
      </c>
      <c r="Y49" s="28">
        <v>485.81</v>
      </c>
      <c r="Z49" s="28">
        <v>1419.57</v>
      </c>
    </row>
    <row r="50" spans="1:28" x14ac:dyDescent="0.25">
      <c r="A50" s="3">
        <v>9118</v>
      </c>
      <c r="B50" s="3">
        <v>7</v>
      </c>
      <c r="C50" s="20" t="s">
        <v>113</v>
      </c>
      <c r="D50" s="20" t="s">
        <v>116</v>
      </c>
      <c r="E50" s="20">
        <v>1</v>
      </c>
      <c r="F50" s="28">
        <v>35.82</v>
      </c>
      <c r="G50" s="28">
        <v>65.83</v>
      </c>
      <c r="H50" s="28">
        <v>93.17</v>
      </c>
      <c r="I50" s="28">
        <v>57.31</v>
      </c>
      <c r="J50" s="28">
        <v>43.01</v>
      </c>
      <c r="K50" s="28">
        <v>143.03</v>
      </c>
      <c r="L50" s="28">
        <v>74.72</v>
      </c>
      <c r="M50" s="28">
        <v>176.62</v>
      </c>
      <c r="N50" s="28">
        <v>70.89</v>
      </c>
      <c r="O50" s="28">
        <v>27.02</v>
      </c>
      <c r="P50" s="28">
        <v>226.98</v>
      </c>
      <c r="Q50" s="28">
        <v>18.920000000000002</v>
      </c>
      <c r="R50" s="28">
        <v>35.520000000000003</v>
      </c>
      <c r="S50" s="28">
        <v>121.49</v>
      </c>
      <c r="T50" s="28">
        <v>139.93</v>
      </c>
      <c r="U50" s="28">
        <v>50.53</v>
      </c>
      <c r="V50" s="28">
        <v>82.05</v>
      </c>
      <c r="W50" s="28">
        <v>900.68</v>
      </c>
      <c r="X50" s="28">
        <v>562.16</v>
      </c>
      <c r="Y50" s="28">
        <v>488.4</v>
      </c>
      <c r="Z50" s="28">
        <v>1462.84</v>
      </c>
    </row>
    <row r="51" spans="1:28" x14ac:dyDescent="0.25">
      <c r="A51" s="3">
        <v>9118</v>
      </c>
      <c r="B51" s="3">
        <v>7</v>
      </c>
      <c r="C51" s="20" t="s">
        <v>113</v>
      </c>
      <c r="D51" s="20" t="s">
        <v>116</v>
      </c>
      <c r="E51" s="20">
        <v>2</v>
      </c>
      <c r="F51" s="28">
        <v>33.520000000000003</v>
      </c>
      <c r="G51" s="28">
        <v>63.42</v>
      </c>
      <c r="H51" s="28">
        <v>90.47</v>
      </c>
      <c r="I51" s="28">
        <v>54.56</v>
      </c>
      <c r="J51" s="28">
        <v>45.24</v>
      </c>
      <c r="K51" s="28">
        <v>137.66999999999999</v>
      </c>
      <c r="L51" s="28">
        <v>72.45</v>
      </c>
      <c r="M51" s="28">
        <v>175.9</v>
      </c>
      <c r="N51" s="28">
        <v>68.62</v>
      </c>
      <c r="O51" s="28">
        <v>26.64</v>
      </c>
      <c r="P51" s="28">
        <v>226.19</v>
      </c>
      <c r="Q51" s="28">
        <v>18.73</v>
      </c>
      <c r="R51" s="28">
        <v>33.82</v>
      </c>
      <c r="S51" s="28">
        <v>121.19</v>
      </c>
      <c r="T51" s="28">
        <v>140.21</v>
      </c>
      <c r="U51" s="28">
        <v>50.11</v>
      </c>
      <c r="V51" s="28">
        <v>80.069999999999993</v>
      </c>
      <c r="W51" s="28">
        <v>891.84</v>
      </c>
      <c r="X51" s="28">
        <v>546.94000000000005</v>
      </c>
      <c r="Y51" s="28">
        <v>487.58</v>
      </c>
      <c r="Z51" s="28">
        <v>1438.78</v>
      </c>
    </row>
    <row r="52" spans="1:28" x14ac:dyDescent="0.25">
      <c r="A52" s="3">
        <v>9118</v>
      </c>
      <c r="B52" s="3">
        <v>7</v>
      </c>
      <c r="C52" s="20" t="s">
        <v>113</v>
      </c>
      <c r="D52" s="20" t="s">
        <v>116</v>
      </c>
      <c r="E52" s="20">
        <v>3</v>
      </c>
      <c r="F52" s="28">
        <v>30.08</v>
      </c>
      <c r="G52" s="28">
        <v>59.66</v>
      </c>
      <c r="H52" s="28">
        <v>82.49</v>
      </c>
      <c r="I52" s="28">
        <v>53.01</v>
      </c>
      <c r="J52" s="28">
        <v>46.7</v>
      </c>
      <c r="K52" s="28">
        <v>130.5</v>
      </c>
      <c r="L52" s="28">
        <v>66.81</v>
      </c>
      <c r="M52" s="28">
        <v>174.45</v>
      </c>
      <c r="N52" s="28">
        <v>64.209999999999994</v>
      </c>
      <c r="O52" s="28">
        <v>25.1</v>
      </c>
      <c r="P52" s="28">
        <v>224.59</v>
      </c>
      <c r="Q52" s="28">
        <v>18.34</v>
      </c>
      <c r="R52" s="28">
        <v>31.69</v>
      </c>
      <c r="S52" s="28">
        <v>120.58</v>
      </c>
      <c r="T52" s="28">
        <v>139.59</v>
      </c>
      <c r="U52" s="28">
        <v>49.25</v>
      </c>
      <c r="V52" s="28">
        <v>78.03</v>
      </c>
      <c r="W52" s="28">
        <v>874.39</v>
      </c>
      <c r="X52" s="28">
        <v>520.67999999999995</v>
      </c>
      <c r="Y52" s="28">
        <v>484.76</v>
      </c>
      <c r="Z52" s="28">
        <v>1395.08</v>
      </c>
    </row>
    <row r="53" spans="1:28" x14ac:dyDescent="0.25">
      <c r="A53" s="3">
        <v>9121</v>
      </c>
      <c r="B53" s="3">
        <v>7</v>
      </c>
      <c r="C53" s="20" t="s">
        <v>113</v>
      </c>
      <c r="D53" s="20" t="s">
        <v>115</v>
      </c>
      <c r="E53" s="20">
        <v>1</v>
      </c>
      <c r="F53" s="28">
        <v>35.130000000000003</v>
      </c>
      <c r="G53" s="28">
        <v>65.010000000000005</v>
      </c>
      <c r="H53" s="28">
        <v>92.41</v>
      </c>
      <c r="I53" s="28">
        <v>56.84</v>
      </c>
      <c r="J53" s="28">
        <v>42.67</v>
      </c>
      <c r="K53" s="28">
        <v>138.5</v>
      </c>
      <c r="L53" s="28">
        <v>74.12</v>
      </c>
      <c r="M53" s="28">
        <v>176.2</v>
      </c>
      <c r="N53" s="28">
        <v>70.31</v>
      </c>
      <c r="O53" s="28">
        <v>26.8</v>
      </c>
      <c r="P53" s="28">
        <v>226.52</v>
      </c>
      <c r="Q53" s="28">
        <v>18.809999999999999</v>
      </c>
      <c r="R53" s="28">
        <v>35.24</v>
      </c>
      <c r="S53" s="28">
        <v>121.31</v>
      </c>
      <c r="T53" s="28">
        <v>139.44999999999999</v>
      </c>
      <c r="U53" s="28">
        <v>50.29</v>
      </c>
      <c r="V53" s="28">
        <v>80.91</v>
      </c>
      <c r="W53" s="28">
        <v>892.58</v>
      </c>
      <c r="X53" s="28">
        <v>557.95000000000005</v>
      </c>
      <c r="Y53" s="28">
        <v>487.29</v>
      </c>
      <c r="Z53" s="28">
        <v>1450.53</v>
      </c>
    </row>
    <row r="54" spans="1:28" x14ac:dyDescent="0.25">
      <c r="A54" s="3">
        <v>9121</v>
      </c>
      <c r="B54" s="3">
        <v>7</v>
      </c>
      <c r="C54" s="20" t="s">
        <v>113</v>
      </c>
      <c r="D54" s="20" t="s">
        <v>115</v>
      </c>
      <c r="E54" s="20">
        <v>2</v>
      </c>
      <c r="F54" s="28">
        <v>37.659999999999997</v>
      </c>
      <c r="G54" s="28">
        <v>67.69</v>
      </c>
      <c r="H54" s="28">
        <v>96.79</v>
      </c>
      <c r="I54" s="28">
        <v>57.79</v>
      </c>
      <c r="J54" s="28">
        <v>40.479999999999997</v>
      </c>
      <c r="K54" s="28">
        <v>144.22999999999999</v>
      </c>
      <c r="L54" s="28">
        <v>77.86</v>
      </c>
      <c r="M54" s="28">
        <v>177.05</v>
      </c>
      <c r="N54" s="28">
        <v>74.08</v>
      </c>
      <c r="O54" s="28">
        <v>28.07</v>
      </c>
      <c r="P54" s="28">
        <v>227.46</v>
      </c>
      <c r="Q54" s="28">
        <v>19.04</v>
      </c>
      <c r="R54" s="28">
        <v>35.82</v>
      </c>
      <c r="S54" s="28">
        <v>121.67</v>
      </c>
      <c r="T54" s="28">
        <v>140.44</v>
      </c>
      <c r="U54" s="28">
        <v>50.79</v>
      </c>
      <c r="V54" s="28">
        <v>81.2</v>
      </c>
      <c r="W54" s="28">
        <v>903.16</v>
      </c>
      <c r="X54" s="28">
        <v>574.95000000000005</v>
      </c>
      <c r="Y54" s="28">
        <v>489.56</v>
      </c>
      <c r="Z54" s="28">
        <v>1478.12</v>
      </c>
    </row>
    <row r="55" spans="1:28" x14ac:dyDescent="0.25">
      <c r="A55" s="3">
        <v>9121</v>
      </c>
      <c r="B55" s="3">
        <v>7</v>
      </c>
      <c r="C55" s="20" t="s">
        <v>113</v>
      </c>
      <c r="D55" s="20" t="s">
        <v>115</v>
      </c>
      <c r="E55" s="20">
        <v>3</v>
      </c>
      <c r="F55" s="28">
        <v>30.27</v>
      </c>
      <c r="G55" s="28">
        <v>59.89</v>
      </c>
      <c r="H55" s="28">
        <v>84.05</v>
      </c>
      <c r="I55" s="28">
        <v>53.13</v>
      </c>
      <c r="J55" s="28">
        <v>46.81</v>
      </c>
      <c r="K55" s="28">
        <v>130.81</v>
      </c>
      <c r="L55" s="28">
        <v>68.17</v>
      </c>
      <c r="M55" s="28">
        <v>174.57</v>
      </c>
      <c r="N55" s="28">
        <v>64.36</v>
      </c>
      <c r="O55" s="28">
        <v>25.16</v>
      </c>
      <c r="P55" s="28">
        <v>224.72</v>
      </c>
      <c r="Q55" s="28">
        <v>18.37</v>
      </c>
      <c r="R55" s="28">
        <v>31.76</v>
      </c>
      <c r="S55" s="28">
        <v>120.63</v>
      </c>
      <c r="T55" s="28">
        <v>138.63999999999999</v>
      </c>
      <c r="U55" s="28">
        <v>49.32</v>
      </c>
      <c r="V55" s="28">
        <v>78.36</v>
      </c>
      <c r="W55" s="28">
        <v>875.84</v>
      </c>
      <c r="X55" s="28">
        <v>523.19000000000005</v>
      </c>
      <c r="Y55" s="28">
        <v>484</v>
      </c>
      <c r="Z55" s="28">
        <v>1399.03</v>
      </c>
    </row>
    <row r="56" spans="1:28" x14ac:dyDescent="0.25">
      <c r="A56" s="3">
        <v>9122</v>
      </c>
      <c r="B56" s="3">
        <v>5</v>
      </c>
      <c r="C56" s="20" t="s">
        <v>114</v>
      </c>
      <c r="D56" s="20" t="s">
        <v>115</v>
      </c>
      <c r="E56" s="20">
        <v>1</v>
      </c>
      <c r="F56" s="28">
        <v>17.48</v>
      </c>
      <c r="G56" s="28">
        <v>44.52</v>
      </c>
      <c r="H56" s="28">
        <v>70.84</v>
      </c>
      <c r="I56" s="28">
        <v>44.08</v>
      </c>
      <c r="J56" s="28">
        <v>36.549999999999997</v>
      </c>
      <c r="K56" s="28">
        <v>111.23</v>
      </c>
      <c r="L56" s="28">
        <v>57.54</v>
      </c>
      <c r="M56" s="28">
        <v>166.12</v>
      </c>
      <c r="N56" s="28">
        <v>54.42</v>
      </c>
      <c r="O56" s="28">
        <v>20.87</v>
      </c>
      <c r="P56" s="28">
        <v>215.39</v>
      </c>
      <c r="Q56" s="28">
        <v>16.09</v>
      </c>
      <c r="R56" s="28">
        <v>26.35</v>
      </c>
      <c r="S56" s="28">
        <v>117.12</v>
      </c>
      <c r="T56" s="28">
        <v>128.65</v>
      </c>
      <c r="U56" s="28">
        <v>44.32</v>
      </c>
      <c r="V56" s="28">
        <v>54.78</v>
      </c>
      <c r="W56" s="28">
        <v>781.67</v>
      </c>
      <c r="X56" s="28">
        <v>444.67</v>
      </c>
      <c r="Y56" s="28">
        <v>461.16</v>
      </c>
      <c r="Z56" s="28">
        <v>1226.3399999999999</v>
      </c>
    </row>
    <row r="57" spans="1:28" x14ac:dyDescent="0.25">
      <c r="A57" s="3">
        <v>9122</v>
      </c>
      <c r="B57" s="3">
        <v>5</v>
      </c>
      <c r="C57" s="20" t="s">
        <v>114</v>
      </c>
      <c r="D57" s="20" t="s">
        <v>115</v>
      </c>
      <c r="E57" s="20">
        <v>2</v>
      </c>
      <c r="F57" s="28">
        <v>19.97</v>
      </c>
      <c r="G57" s="28">
        <v>47.2</v>
      </c>
      <c r="H57" s="28">
        <v>75.959999999999994</v>
      </c>
      <c r="I57" s="28">
        <v>46.72</v>
      </c>
      <c r="J57" s="28">
        <v>35.07</v>
      </c>
      <c r="K57" s="28">
        <v>116.62</v>
      </c>
      <c r="L57" s="28">
        <v>60.92</v>
      </c>
      <c r="M57" s="28">
        <v>167.09</v>
      </c>
      <c r="N57" s="28">
        <v>57.79</v>
      </c>
      <c r="O57" s="28">
        <v>22.03</v>
      </c>
      <c r="P57" s="28">
        <v>216.46</v>
      </c>
      <c r="Q57" s="28">
        <v>16.350000000000001</v>
      </c>
      <c r="R57" s="28">
        <v>28.96</v>
      </c>
      <c r="S57" s="28">
        <v>117.52</v>
      </c>
      <c r="T57" s="28">
        <v>128.87</v>
      </c>
      <c r="U57" s="28">
        <v>44.89</v>
      </c>
      <c r="V57" s="28">
        <v>55.82</v>
      </c>
      <c r="W57" s="28">
        <v>792.51</v>
      </c>
      <c r="X57" s="28">
        <v>465.73</v>
      </c>
      <c r="Y57" s="28">
        <v>462.84</v>
      </c>
      <c r="Z57" s="28">
        <v>1258.24</v>
      </c>
    </row>
    <row r="58" spans="1:28" x14ac:dyDescent="0.25">
      <c r="A58" s="3">
        <v>9122</v>
      </c>
      <c r="B58" s="3">
        <v>5</v>
      </c>
      <c r="C58" s="20" t="s">
        <v>114</v>
      </c>
      <c r="D58" s="20" t="s">
        <v>115</v>
      </c>
      <c r="E58" s="20">
        <v>3</v>
      </c>
      <c r="F58" s="28">
        <v>19.440000000000001</v>
      </c>
      <c r="G58" s="28">
        <v>46.58</v>
      </c>
      <c r="H58" s="28">
        <v>74.239999999999995</v>
      </c>
      <c r="I58" s="28">
        <v>46.37</v>
      </c>
      <c r="J58" s="28">
        <v>34.799999999999997</v>
      </c>
      <c r="K58" s="28">
        <v>112.97</v>
      </c>
      <c r="L58" s="28">
        <v>59.45</v>
      </c>
      <c r="M58" s="28">
        <v>166.76</v>
      </c>
      <c r="N58" s="28">
        <v>57.35</v>
      </c>
      <c r="O58" s="28">
        <v>21.86</v>
      </c>
      <c r="P58" s="28">
        <v>216.1</v>
      </c>
      <c r="Q58" s="28">
        <v>16.260000000000002</v>
      </c>
      <c r="R58" s="28">
        <v>27.75</v>
      </c>
      <c r="S58" s="28">
        <v>117.38</v>
      </c>
      <c r="T58" s="28">
        <v>128.49</v>
      </c>
      <c r="U58" s="28">
        <v>44.7</v>
      </c>
      <c r="V58" s="28">
        <v>54.93</v>
      </c>
      <c r="W58" s="28">
        <v>785.1</v>
      </c>
      <c r="X58" s="28">
        <v>460.34</v>
      </c>
      <c r="Y58" s="28">
        <v>461.98</v>
      </c>
      <c r="Z58" s="28">
        <v>1245.44</v>
      </c>
    </row>
    <row r="59" spans="1:28" x14ac:dyDescent="0.25">
      <c r="A59" s="3">
        <v>9124</v>
      </c>
      <c r="B59" s="3">
        <v>9</v>
      </c>
      <c r="C59" s="20" t="s">
        <v>114</v>
      </c>
      <c r="D59" s="20" t="s">
        <v>115</v>
      </c>
      <c r="E59" s="20">
        <v>1</v>
      </c>
      <c r="F59" s="28">
        <v>13.65</v>
      </c>
      <c r="G59" s="28">
        <v>40.47</v>
      </c>
      <c r="H59" s="28">
        <v>65.36</v>
      </c>
      <c r="I59" s="28">
        <v>41.17</v>
      </c>
      <c r="J59" s="28">
        <v>37.619999999999997</v>
      </c>
      <c r="K59" s="28">
        <v>105.12</v>
      </c>
      <c r="L59" s="28">
        <v>52.86</v>
      </c>
      <c r="M59" s="28">
        <v>164.83</v>
      </c>
      <c r="N59" s="28">
        <v>49.73</v>
      </c>
      <c r="O59" s="28">
        <v>19.59</v>
      </c>
      <c r="P59" s="28">
        <v>213</v>
      </c>
      <c r="Q59" s="28">
        <v>15.74</v>
      </c>
      <c r="R59" s="28">
        <v>24.58</v>
      </c>
      <c r="S59" s="28">
        <v>116.58</v>
      </c>
      <c r="T59" s="28">
        <v>128</v>
      </c>
      <c r="U59" s="28">
        <v>43.56</v>
      </c>
      <c r="V59" s="28">
        <v>52.75</v>
      </c>
      <c r="W59" s="28">
        <v>765.23</v>
      </c>
      <c r="X59" s="28">
        <v>419.38</v>
      </c>
      <c r="Y59" s="28">
        <v>457.57</v>
      </c>
      <c r="Z59" s="28">
        <v>1184.5999999999999</v>
      </c>
    </row>
    <row r="60" spans="1:28" x14ac:dyDescent="0.25">
      <c r="A60" s="3">
        <v>9124</v>
      </c>
      <c r="B60" s="3">
        <v>9</v>
      </c>
      <c r="C60" s="20" t="s">
        <v>114</v>
      </c>
      <c r="D60" s="20" t="s">
        <v>115</v>
      </c>
      <c r="E60" s="20">
        <v>2</v>
      </c>
      <c r="F60" s="28">
        <v>21.33</v>
      </c>
      <c r="G60" s="28">
        <v>48.56</v>
      </c>
      <c r="H60" s="28">
        <v>77.599999999999994</v>
      </c>
      <c r="I60" s="28">
        <v>47.02</v>
      </c>
      <c r="J60" s="28">
        <v>35.29</v>
      </c>
      <c r="K60" s="28">
        <v>117.36</v>
      </c>
      <c r="L60" s="28">
        <v>62.33</v>
      </c>
      <c r="M60" s="28">
        <v>167.35</v>
      </c>
      <c r="N60" s="28">
        <v>59.22</v>
      </c>
      <c r="O60" s="28">
        <v>22.17</v>
      </c>
      <c r="P60" s="28">
        <v>216.75</v>
      </c>
      <c r="Q60" s="28">
        <v>16.420000000000002</v>
      </c>
      <c r="R60" s="28">
        <v>29.15</v>
      </c>
      <c r="S60" s="28">
        <v>117.63</v>
      </c>
      <c r="T60" s="28">
        <v>129.18</v>
      </c>
      <c r="U60" s="28">
        <v>45.05</v>
      </c>
      <c r="V60" s="28">
        <v>56.56</v>
      </c>
      <c r="W60" s="28">
        <v>796.57</v>
      </c>
      <c r="X60" s="28">
        <v>472.4</v>
      </c>
      <c r="Y60" s="28">
        <v>463.56</v>
      </c>
      <c r="Z60" s="28">
        <v>1268.97</v>
      </c>
    </row>
    <row r="61" spans="1:28" x14ac:dyDescent="0.25">
      <c r="A61" s="3">
        <v>9124</v>
      </c>
      <c r="B61" s="3">
        <v>9</v>
      </c>
      <c r="C61" s="20" t="s">
        <v>114</v>
      </c>
      <c r="D61" s="20" t="s">
        <v>115</v>
      </c>
      <c r="E61" s="20">
        <v>3</v>
      </c>
      <c r="F61" s="28" t="s">
        <v>17</v>
      </c>
      <c r="G61" s="28" t="s">
        <v>17</v>
      </c>
      <c r="H61" s="28" t="s">
        <v>17</v>
      </c>
      <c r="I61" s="28" t="s">
        <v>17</v>
      </c>
      <c r="J61" s="28" t="s">
        <v>17</v>
      </c>
      <c r="K61" s="28" t="s">
        <v>17</v>
      </c>
      <c r="L61" s="28" t="s">
        <v>17</v>
      </c>
      <c r="M61" s="28" t="s">
        <v>17</v>
      </c>
      <c r="N61" s="28" t="s">
        <v>17</v>
      </c>
      <c r="O61" s="28" t="s">
        <v>17</v>
      </c>
      <c r="P61" s="28" t="s">
        <v>17</v>
      </c>
      <c r="Q61" s="28" t="s">
        <v>17</v>
      </c>
      <c r="R61" s="28" t="s">
        <v>17</v>
      </c>
      <c r="S61" s="28" t="s">
        <v>17</v>
      </c>
      <c r="T61" s="28" t="s">
        <v>17</v>
      </c>
      <c r="U61" s="28" t="s">
        <v>17</v>
      </c>
      <c r="V61" s="28" t="s">
        <v>17</v>
      </c>
      <c r="W61" s="28" t="s">
        <v>17</v>
      </c>
      <c r="X61" s="28" t="s">
        <v>17</v>
      </c>
      <c r="Y61" s="28" t="s">
        <v>17</v>
      </c>
      <c r="Z61" s="28" t="s">
        <v>17</v>
      </c>
      <c r="AA61" s="28"/>
      <c r="AB61" s="28"/>
    </row>
    <row r="64" spans="1:28" x14ac:dyDescent="0.25">
      <c r="F64" s="29"/>
      <c r="G64" s="29"/>
      <c r="H64" s="29"/>
    </row>
    <row r="65" spans="6:8" x14ac:dyDescent="0.25">
      <c r="F65" s="29"/>
      <c r="G65" s="29"/>
      <c r="H65" s="29"/>
    </row>
    <row r="66" spans="6:8" x14ac:dyDescent="0.25">
      <c r="F66" s="29"/>
      <c r="G66" s="29"/>
      <c r="H66" s="29"/>
    </row>
    <row r="67" spans="6:8" x14ac:dyDescent="0.25">
      <c r="F67" s="29"/>
      <c r="G67" s="29"/>
      <c r="H67" s="29"/>
    </row>
    <row r="68" spans="6:8" x14ac:dyDescent="0.25">
      <c r="F68" s="29"/>
      <c r="G68" s="29"/>
      <c r="H68" s="29"/>
    </row>
    <row r="69" spans="6:8" x14ac:dyDescent="0.25">
      <c r="F69" s="29"/>
      <c r="G69" s="29"/>
      <c r="H69" s="29"/>
    </row>
    <row r="70" spans="6:8" x14ac:dyDescent="0.25">
      <c r="F70" s="29"/>
      <c r="G70" s="29"/>
      <c r="H70" s="29"/>
    </row>
    <row r="71" spans="6:8" x14ac:dyDescent="0.25">
      <c r="F71" s="29"/>
      <c r="G71" s="29"/>
      <c r="H71" s="29"/>
    </row>
    <row r="72" spans="6:8" x14ac:dyDescent="0.25">
      <c r="F72" s="29"/>
      <c r="G72" s="29"/>
      <c r="H72" s="29"/>
    </row>
    <row r="73" spans="6:8" x14ac:dyDescent="0.25">
      <c r="F73" s="29"/>
      <c r="G73" s="29"/>
      <c r="H73" s="29"/>
    </row>
    <row r="74" spans="6:8" x14ac:dyDescent="0.25">
      <c r="F74" s="29"/>
      <c r="G74" s="29"/>
      <c r="H74" s="29"/>
    </row>
    <row r="75" spans="6:8" x14ac:dyDescent="0.25">
      <c r="F75" s="29"/>
      <c r="G75" s="29"/>
      <c r="H75" s="29"/>
    </row>
    <row r="76" spans="6:8" x14ac:dyDescent="0.25">
      <c r="F76" s="29"/>
      <c r="G76" s="29"/>
      <c r="H76" s="29"/>
    </row>
    <row r="77" spans="6:8" x14ac:dyDescent="0.25">
      <c r="F77" s="29"/>
      <c r="G77" s="29"/>
      <c r="H77" s="29"/>
    </row>
    <row r="78" spans="6:8" x14ac:dyDescent="0.25">
      <c r="F78" s="29"/>
      <c r="G78" s="29"/>
      <c r="H78" s="29"/>
    </row>
    <row r="79" spans="6:8" x14ac:dyDescent="0.25">
      <c r="F79" s="29"/>
      <c r="G79" s="29"/>
      <c r="H79" s="29"/>
    </row>
    <row r="80" spans="6:8" x14ac:dyDescent="0.25">
      <c r="F80" s="29"/>
      <c r="G80" s="29"/>
      <c r="H80" s="29"/>
    </row>
    <row r="81" spans="6:8" x14ac:dyDescent="0.25">
      <c r="F81" s="29"/>
      <c r="G81" s="29"/>
      <c r="H81" s="29"/>
    </row>
    <row r="82" spans="6:8" x14ac:dyDescent="0.25">
      <c r="F82" s="29"/>
      <c r="G82" s="29"/>
      <c r="H82" s="29"/>
    </row>
    <row r="83" spans="6:8" x14ac:dyDescent="0.25">
      <c r="F83" s="29"/>
      <c r="G83" s="29"/>
      <c r="H83" s="29"/>
    </row>
    <row r="84" spans="6:8" x14ac:dyDescent="0.25">
      <c r="F84" s="29"/>
      <c r="G84" s="29"/>
      <c r="H84" s="29"/>
    </row>
    <row r="85" spans="6:8" x14ac:dyDescent="0.25">
      <c r="F85" s="29"/>
      <c r="G85" s="29"/>
      <c r="H85" s="29"/>
    </row>
    <row r="86" spans="6:8" x14ac:dyDescent="0.25">
      <c r="F86" s="14"/>
      <c r="G86" s="14"/>
      <c r="H86" s="14"/>
    </row>
    <row r="87" spans="6:8" x14ac:dyDescent="0.25">
      <c r="F87" s="14"/>
      <c r="G87" s="14"/>
      <c r="H87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T28"/>
  <sheetViews>
    <sheetView workbookViewId="0">
      <selection activeCell="D31" sqref="D31"/>
    </sheetView>
  </sheetViews>
  <sheetFormatPr defaultColWidth="8.875" defaultRowHeight="15.75" x14ac:dyDescent="0.25"/>
  <cols>
    <col min="1" max="1" width="28.125" style="45" bestFit="1" customWidth="1"/>
    <col min="2" max="2" width="24.125" style="35" bestFit="1" customWidth="1"/>
    <col min="3" max="3" width="20.5" style="35" bestFit="1" customWidth="1"/>
    <col min="4" max="4" width="19.125" style="35" bestFit="1" customWidth="1"/>
    <col min="5" max="5" width="19.625" style="35" bestFit="1" customWidth="1"/>
    <col min="6" max="8" width="8.875" style="35"/>
    <col min="9" max="20" width="8.875" style="33"/>
  </cols>
  <sheetData>
    <row r="2" spans="1:9" x14ac:dyDescent="0.25">
      <c r="A2" s="32" t="s">
        <v>47</v>
      </c>
      <c r="B2" s="32"/>
      <c r="C2" s="32"/>
      <c r="D2" s="32"/>
      <c r="E2" s="32"/>
      <c r="F2" s="46"/>
      <c r="G2" s="46"/>
      <c r="H2" s="46"/>
      <c r="I2" s="46"/>
    </row>
    <row r="4" spans="1:9" x14ac:dyDescent="0.25">
      <c r="A4" s="44" t="s">
        <v>48</v>
      </c>
      <c r="D4" s="35" t="s">
        <v>29</v>
      </c>
    </row>
    <row r="5" spans="1:9" x14ac:dyDescent="0.25">
      <c r="A5" s="44"/>
      <c r="D5" s="35">
        <v>20000</v>
      </c>
    </row>
    <row r="7" spans="1:9" x14ac:dyDescent="0.25">
      <c r="A7" s="44" t="s">
        <v>30</v>
      </c>
      <c r="D7" s="35" t="s">
        <v>29</v>
      </c>
    </row>
    <row r="8" spans="1:9" x14ac:dyDescent="0.25">
      <c r="A8" s="44"/>
      <c r="D8" s="35">
        <v>5719</v>
      </c>
    </row>
    <row r="10" spans="1:9" x14ac:dyDescent="0.25">
      <c r="A10" s="44" t="s">
        <v>31</v>
      </c>
      <c r="D10" s="35" t="s">
        <v>29</v>
      </c>
    </row>
    <row r="11" spans="1:9" x14ac:dyDescent="0.25">
      <c r="A11" s="44"/>
      <c r="D11" s="35">
        <v>3206</v>
      </c>
    </row>
    <row r="13" spans="1:9" x14ac:dyDescent="0.25">
      <c r="A13" s="44" t="s">
        <v>32</v>
      </c>
      <c r="B13" s="35" t="s">
        <v>33</v>
      </c>
      <c r="C13" s="35" t="s">
        <v>34</v>
      </c>
      <c r="D13" s="35" t="s">
        <v>35</v>
      </c>
      <c r="E13" s="35" t="s">
        <v>36</v>
      </c>
    </row>
    <row r="14" spans="1:9" x14ac:dyDescent="0.25">
      <c r="A14" s="44"/>
      <c r="B14" s="36">
        <v>0.7</v>
      </c>
      <c r="C14" s="36">
        <v>0.3</v>
      </c>
      <c r="D14" s="37">
        <f>B14*D8/(B14*D8+C14*D16)</f>
        <v>0.81785313765874068</v>
      </c>
      <c r="E14" s="38">
        <f>B14*D8+C14*D16</f>
        <v>4894.8885999999993</v>
      </c>
    </row>
    <row r="16" spans="1:9" x14ac:dyDescent="0.25">
      <c r="A16" s="45" t="s">
        <v>37</v>
      </c>
      <c r="D16" s="39">
        <f>D11*(1-0.073)</f>
        <v>2971.962</v>
      </c>
    </row>
    <row r="17" spans="1:6" x14ac:dyDescent="0.25">
      <c r="C17" s="34" t="s">
        <v>149</v>
      </c>
      <c r="D17" s="34"/>
    </row>
    <row r="18" spans="1:6" x14ac:dyDescent="0.25">
      <c r="C18" s="35" t="s">
        <v>38</v>
      </c>
      <c r="D18" s="40">
        <f>E14/D5</f>
        <v>0.24474442999999996</v>
      </c>
    </row>
    <row r="21" spans="1:6" x14ac:dyDescent="0.25">
      <c r="B21" s="35" t="s">
        <v>39</v>
      </c>
      <c r="C21" s="35" t="s">
        <v>40</v>
      </c>
      <c r="D21" s="35" t="s">
        <v>41</v>
      </c>
    </row>
    <row r="22" spans="1:6" x14ac:dyDescent="0.25">
      <c r="A22" s="45" t="s">
        <v>42</v>
      </c>
      <c r="B22" s="41">
        <v>0.69714999999999994</v>
      </c>
      <c r="C22" s="41">
        <v>32</v>
      </c>
      <c r="D22" s="42">
        <f>B22/C22</f>
        <v>2.1785937499999998E-2</v>
      </c>
    </row>
    <row r="23" spans="1:6" x14ac:dyDescent="0.25">
      <c r="A23" s="45" t="s">
        <v>43</v>
      </c>
      <c r="B23" s="41">
        <f>(4*650*0.87/1000)+(4*92*0.87/1000)+(9*40*0.87/1000)</f>
        <v>2.8953600000000002</v>
      </c>
      <c r="C23" s="41">
        <f>92*0.87</f>
        <v>80.040000000000006</v>
      </c>
      <c r="D23" s="42">
        <f>B23/C23</f>
        <v>3.6173913043478258E-2</v>
      </c>
    </row>
    <row r="24" spans="1:6" x14ac:dyDescent="0.25">
      <c r="A24" s="45" t="s">
        <v>44</v>
      </c>
      <c r="B24" s="41">
        <v>3.13</v>
      </c>
      <c r="C24" s="41">
        <v>385</v>
      </c>
      <c r="D24" s="42">
        <f>B24/C24</f>
        <v>8.1298701298701294E-3</v>
      </c>
    </row>
    <row r="25" spans="1:6" x14ac:dyDescent="0.25">
      <c r="A25" s="45" t="s">
        <v>45</v>
      </c>
      <c r="B25" s="41">
        <f>B23*F25+B24*(1-F25)</f>
        <v>2.9375952000000001</v>
      </c>
      <c r="C25" s="41">
        <f>C23*F25+C24*(1-F25)</f>
        <v>134.93280000000004</v>
      </c>
      <c r="D25" s="42">
        <f>B25/C25</f>
        <v>2.1770801465618436E-2</v>
      </c>
      <c r="F25" s="35">
        <v>0.82</v>
      </c>
    </row>
    <row r="26" spans="1:6" x14ac:dyDescent="0.25">
      <c r="D26" s="43"/>
    </row>
    <row r="27" spans="1:6" x14ac:dyDescent="0.25">
      <c r="A27" s="45" t="s">
        <v>49</v>
      </c>
      <c r="B27" s="41">
        <f>B25*D18</f>
        <v>0.7189600627947359</v>
      </c>
      <c r="C27" s="41">
        <f>C25*D18</f>
        <v>33.024051224304003</v>
      </c>
    </row>
    <row r="28" spans="1:6" x14ac:dyDescent="0.25">
      <c r="A28" s="45" t="s">
        <v>46</v>
      </c>
    </row>
  </sheetData>
  <mergeCells count="6">
    <mergeCell ref="C17:D17"/>
    <mergeCell ref="A4:A5"/>
    <mergeCell ref="A7:A8"/>
    <mergeCell ref="A10:A11"/>
    <mergeCell ref="A13:A14"/>
    <mergeCell ref="A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30"/>
  <sheetViews>
    <sheetView workbookViewId="0">
      <selection activeCell="A2" sqref="A1:AA1048576"/>
    </sheetView>
  </sheetViews>
  <sheetFormatPr defaultColWidth="8.875" defaultRowHeight="15.75" x14ac:dyDescent="0.25"/>
  <cols>
    <col min="1" max="1" width="45.625" style="7" bestFit="1" customWidth="1"/>
    <col min="2" max="2" width="8.875" style="7"/>
    <col min="3" max="3" width="9.875" style="7" customWidth="1"/>
    <col min="4" max="4" width="10.5" style="7" customWidth="1"/>
    <col min="5" max="6" width="8.875" style="7"/>
    <col min="7" max="7" width="16.75" style="7" bestFit="1" customWidth="1"/>
    <col min="8" max="8" width="14.125" style="7" bestFit="1" customWidth="1"/>
    <col min="9" max="27" width="8.875" style="7"/>
  </cols>
  <sheetData>
    <row r="1" spans="1:27" s="5" customFormat="1" x14ac:dyDescent="0.25">
      <c r="A1" s="31" t="s">
        <v>50</v>
      </c>
      <c r="B1" s="31"/>
      <c r="C1" s="31"/>
      <c r="D1" s="31"/>
      <c r="E1" s="31"/>
      <c r="F1" s="31"/>
      <c r="G1" s="19" t="s">
        <v>51</v>
      </c>
      <c r="H1" s="19"/>
      <c r="I1" s="58" t="s">
        <v>52</v>
      </c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14"/>
      <c r="V1" s="47"/>
      <c r="W1" s="47"/>
      <c r="X1" s="47"/>
      <c r="Y1" s="47"/>
      <c r="Z1" s="47"/>
      <c r="AA1" s="47"/>
    </row>
    <row r="2" spans="1:27" s="5" customFormat="1" ht="30" x14ac:dyDescent="0.25">
      <c r="A2" s="69" t="s">
        <v>53</v>
      </c>
      <c r="B2" s="70" t="s">
        <v>54</v>
      </c>
      <c r="C2" s="71" t="s">
        <v>55</v>
      </c>
      <c r="D2" s="71" t="s">
        <v>56</v>
      </c>
      <c r="E2" s="71" t="s">
        <v>57</v>
      </c>
      <c r="F2" s="71" t="s">
        <v>58</v>
      </c>
      <c r="G2" s="70" t="s">
        <v>59</v>
      </c>
      <c r="H2" s="70" t="s">
        <v>60</v>
      </c>
      <c r="I2" s="70" t="s">
        <v>61</v>
      </c>
      <c r="J2" s="70" t="s">
        <v>62</v>
      </c>
      <c r="K2" s="70" t="s">
        <v>63</v>
      </c>
      <c r="L2" s="70" t="s">
        <v>64</v>
      </c>
      <c r="M2" s="70" t="s">
        <v>65</v>
      </c>
      <c r="N2" s="70" t="s">
        <v>66</v>
      </c>
      <c r="O2" s="70" t="s">
        <v>67</v>
      </c>
      <c r="P2" s="70" t="s">
        <v>68</v>
      </c>
      <c r="Q2" s="70" t="s">
        <v>69</v>
      </c>
      <c r="R2" s="70" t="s">
        <v>70</v>
      </c>
      <c r="S2" s="70" t="s">
        <v>71</v>
      </c>
      <c r="T2" s="70" t="s">
        <v>72</v>
      </c>
      <c r="U2" s="14"/>
      <c r="V2" s="47"/>
      <c r="W2" s="47"/>
      <c r="X2" s="47"/>
      <c r="Y2" s="47"/>
      <c r="Z2" s="47"/>
      <c r="AA2" s="47"/>
    </row>
    <row r="3" spans="1:27" s="5" customFormat="1" x14ac:dyDescent="0.25">
      <c r="A3" s="14" t="s">
        <v>79</v>
      </c>
      <c r="B3" s="22">
        <v>19.899999999999999</v>
      </c>
      <c r="C3" s="18"/>
      <c r="D3" s="18"/>
      <c r="E3" s="30">
        <v>18.75</v>
      </c>
      <c r="F3" s="30">
        <v>1.66</v>
      </c>
      <c r="G3" s="17">
        <f>'HE Value Pasture'!B27</f>
        <v>0.7189600627947359</v>
      </c>
      <c r="H3" s="17">
        <f>'HE Value Pasture'!C27/1000</f>
        <v>3.3024051224304005E-2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14"/>
      <c r="V3" s="47"/>
      <c r="W3" s="47"/>
      <c r="X3" s="47"/>
      <c r="Y3" s="47"/>
      <c r="Z3" s="47"/>
      <c r="AA3" s="47"/>
    </row>
    <row r="4" spans="1:27" s="5" customFormat="1" x14ac:dyDescent="0.25">
      <c r="A4" s="14" t="s">
        <v>80</v>
      </c>
      <c r="B4" s="22">
        <v>87</v>
      </c>
      <c r="C4" s="18">
        <v>65</v>
      </c>
      <c r="D4" s="18"/>
      <c r="E4" s="30">
        <v>9.6</v>
      </c>
      <c r="F4" s="30">
        <v>3.92</v>
      </c>
      <c r="G4" s="17">
        <f>(((C4+D4)*$D$12)+(E4*$D$13)+(F4*$D$14))/100*B4/100</f>
        <v>2.9030159999999996</v>
      </c>
      <c r="H4" s="17">
        <f>B4/100*E4/100</f>
        <v>8.3519999999999997E-2</v>
      </c>
      <c r="I4" s="48">
        <v>2.7683399999999998</v>
      </c>
      <c r="J4" s="48">
        <v>1.7131199999999995</v>
      </c>
      <c r="K4" s="48">
        <v>1.9745600000000001</v>
      </c>
      <c r="L4" s="48">
        <v>7.1827199999999989</v>
      </c>
      <c r="M4" s="48">
        <v>1.591</v>
      </c>
      <c r="N4" s="48">
        <v>1.28484</v>
      </c>
      <c r="O4" s="48">
        <v>2.8509000000000002</v>
      </c>
      <c r="P4" s="48">
        <v>1.8541600000000003</v>
      </c>
      <c r="Q4" s="48">
        <v>0.41279999999999994</v>
      </c>
      <c r="R4" s="48">
        <v>2.6797599999999995</v>
      </c>
      <c r="S4" s="48">
        <v>1.3071999999999999</v>
      </c>
      <c r="T4" s="48">
        <v>1.7664399999999998</v>
      </c>
      <c r="U4" s="14"/>
      <c r="V4" s="47"/>
      <c r="W4" s="47"/>
      <c r="X4" s="47"/>
      <c r="Y4" s="47"/>
      <c r="Z4" s="47"/>
      <c r="AA4" s="47"/>
    </row>
    <row r="5" spans="1:27" s="5" customFormat="1" x14ac:dyDescent="0.25">
      <c r="A5" s="14" t="s">
        <v>73</v>
      </c>
      <c r="B5" s="22">
        <v>87</v>
      </c>
      <c r="C5" s="18">
        <v>65</v>
      </c>
      <c r="D5" s="18"/>
      <c r="E5" s="30">
        <v>9.1999999999999993</v>
      </c>
      <c r="F5" s="30">
        <v>4</v>
      </c>
      <c r="G5" s="17">
        <f>(((C5+D5)*$D$12)+(E5*$D$13)+(F5*$D$14))/100*B5/100</f>
        <v>2.8953600000000002</v>
      </c>
      <c r="H5" s="17">
        <f>B5/100*E5/100</f>
        <v>8.004E-2</v>
      </c>
      <c r="I5" s="48">
        <v>2.7683399999999998</v>
      </c>
      <c r="J5" s="48">
        <v>1.7131199999999995</v>
      </c>
      <c r="K5" s="48">
        <v>1.9745600000000001</v>
      </c>
      <c r="L5" s="48">
        <v>7.1827199999999989</v>
      </c>
      <c r="M5" s="48">
        <v>1.591</v>
      </c>
      <c r="N5" s="48">
        <v>1.28484</v>
      </c>
      <c r="O5" s="48">
        <v>2.8509000000000002</v>
      </c>
      <c r="P5" s="48">
        <v>1.8541600000000003</v>
      </c>
      <c r="Q5" s="48">
        <v>0.41279999999999994</v>
      </c>
      <c r="R5" s="48">
        <v>2.6797599999999995</v>
      </c>
      <c r="S5" s="48">
        <v>1.3071999999999999</v>
      </c>
      <c r="T5" s="48">
        <v>1.7664399999999998</v>
      </c>
      <c r="U5" s="14"/>
      <c r="V5" s="47"/>
      <c r="W5" s="47"/>
      <c r="X5" s="47"/>
      <c r="Y5" s="47"/>
      <c r="Z5" s="47"/>
      <c r="AA5" s="47"/>
    </row>
    <row r="6" spans="1:27" s="5" customFormat="1" x14ac:dyDescent="0.25">
      <c r="A6" s="14" t="s">
        <v>81</v>
      </c>
      <c r="B6" s="22">
        <v>89</v>
      </c>
      <c r="C6" s="18"/>
      <c r="D6" s="18"/>
      <c r="E6" s="30">
        <v>48</v>
      </c>
      <c r="F6" s="30">
        <v>6.5</v>
      </c>
      <c r="G6" s="17">
        <f>(((C6+D6)*$D$12)+(E6*$D$13)+(F6*$D$14))/100*B6/100</f>
        <v>2.2294499999999999</v>
      </c>
      <c r="H6" s="17">
        <f>B6/100*E6/100</f>
        <v>0.42719999999999997</v>
      </c>
      <c r="I6" s="48">
        <v>28.8627</v>
      </c>
      <c r="J6" s="48">
        <v>10.252800000000001</v>
      </c>
      <c r="K6" s="48">
        <v>16.950940000000003</v>
      </c>
      <c r="L6" s="48">
        <v>28.351840000000003</v>
      </c>
      <c r="M6" s="48">
        <v>23.446160000000003</v>
      </c>
      <c r="N6" s="48">
        <v>5.2866</v>
      </c>
      <c r="O6" s="48">
        <v>18.796800000000001</v>
      </c>
      <c r="P6" s="48">
        <v>14.070900000000002</v>
      </c>
      <c r="Q6" s="48">
        <v>5.3453400000000002</v>
      </c>
      <c r="R6" s="48">
        <v>17.26689</v>
      </c>
      <c r="S6" s="48">
        <v>5.2331999999999992</v>
      </c>
      <c r="T6" s="48">
        <v>12.452880000000002</v>
      </c>
      <c r="U6" s="14"/>
      <c r="V6" s="47"/>
      <c r="W6" s="47"/>
      <c r="X6" s="47"/>
      <c r="Y6" s="47"/>
      <c r="Z6" s="47"/>
      <c r="AA6" s="47"/>
    </row>
    <row r="7" spans="1:27" s="5" customFormat="1" x14ac:dyDescent="0.25">
      <c r="A7" s="14" t="s">
        <v>82</v>
      </c>
      <c r="B7" s="22">
        <v>98</v>
      </c>
      <c r="C7" s="18"/>
      <c r="D7" s="18"/>
      <c r="E7" s="30">
        <v>0</v>
      </c>
      <c r="F7" s="30">
        <v>84</v>
      </c>
      <c r="G7" s="17">
        <f>(((C7+D7)*$D$12)+(E7*$D$13)+(F7*$D$14))/100*B7/100</f>
        <v>7.4088000000000003</v>
      </c>
      <c r="H7" s="17">
        <f>B7/100*E7/100</f>
        <v>0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14"/>
      <c r="V7" s="47"/>
      <c r="W7" s="47"/>
      <c r="X7" s="47"/>
      <c r="Y7" s="47"/>
      <c r="Z7" s="47"/>
      <c r="AA7" s="47"/>
    </row>
    <row r="8" spans="1:27" s="5" customFormat="1" x14ac:dyDescent="0.25">
      <c r="A8" s="14" t="s">
        <v>16</v>
      </c>
      <c r="B8" s="14"/>
      <c r="C8" s="14"/>
      <c r="D8" s="14"/>
      <c r="E8" s="14"/>
      <c r="F8" s="14"/>
      <c r="G8" s="14"/>
      <c r="H8" s="14"/>
      <c r="I8" s="48">
        <v>0.93807999999999991</v>
      </c>
      <c r="J8" s="48">
        <v>0.84487000000000001</v>
      </c>
      <c r="K8" s="48">
        <v>1.4809600000000001</v>
      </c>
      <c r="L8" s="48">
        <v>2.6733200000000004</v>
      </c>
      <c r="M8" s="48">
        <v>2.0941700000000001</v>
      </c>
      <c r="N8" s="48">
        <v>0.67392000000000007</v>
      </c>
      <c r="O8" s="48">
        <v>1.38866</v>
      </c>
      <c r="P8" s="48">
        <v>1.2708799999999998</v>
      </c>
      <c r="Q8" s="48">
        <v>0.39090999999999998</v>
      </c>
      <c r="R8" s="48">
        <v>1.6385200000000002</v>
      </c>
      <c r="S8" s="48">
        <v>0.17290000000000003</v>
      </c>
      <c r="T8" s="48">
        <v>1.05742</v>
      </c>
      <c r="U8" s="14"/>
      <c r="V8" s="47"/>
      <c r="W8" s="47"/>
      <c r="X8" s="47"/>
      <c r="Y8" s="47"/>
      <c r="Z8" s="47"/>
      <c r="AA8" s="47"/>
    </row>
    <row r="9" spans="1:27" s="5" customForma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47"/>
      <c r="W9" s="47"/>
      <c r="X9" s="47"/>
      <c r="Y9" s="47"/>
      <c r="Z9" s="47"/>
      <c r="AA9" s="47"/>
    </row>
    <row r="10" spans="1:27" s="5" customFormat="1" x14ac:dyDescent="0.25">
      <c r="A10" s="14"/>
      <c r="B10" s="14"/>
      <c r="C10" s="73" t="s">
        <v>74</v>
      </c>
      <c r="D10" s="73"/>
      <c r="E10" s="14"/>
      <c r="F10" s="14"/>
      <c r="G10" s="69" t="s">
        <v>75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47"/>
      <c r="W10" s="47"/>
      <c r="X10" s="47"/>
      <c r="Y10" s="47"/>
      <c r="Z10" s="47"/>
      <c r="AA10" s="47"/>
    </row>
    <row r="11" spans="1:27" s="5" customFormat="1" x14ac:dyDescent="0.25">
      <c r="A11" s="14"/>
      <c r="B11" s="14"/>
      <c r="C11" s="69" t="s">
        <v>76</v>
      </c>
      <c r="D11" s="70" t="s">
        <v>77</v>
      </c>
      <c r="E11" s="14"/>
      <c r="F11" s="14"/>
      <c r="G11" s="14" t="s">
        <v>78</v>
      </c>
      <c r="H11" s="18">
        <v>4.18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47"/>
      <c r="W11" s="47"/>
      <c r="X11" s="47"/>
      <c r="Y11" s="47"/>
      <c r="Z11" s="47"/>
      <c r="AA11" s="47"/>
    </row>
    <row r="12" spans="1:27" s="5" customFormat="1" x14ac:dyDescent="0.25">
      <c r="A12" s="14"/>
      <c r="B12" s="14"/>
      <c r="C12" s="14" t="s">
        <v>150</v>
      </c>
      <c r="D12" s="18">
        <v>4</v>
      </c>
      <c r="E12" s="14"/>
      <c r="F12" s="14"/>
      <c r="G12" s="14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47"/>
      <c r="W12" s="47"/>
      <c r="X12" s="47"/>
      <c r="Y12" s="47"/>
      <c r="Z12" s="47"/>
      <c r="AA12" s="47"/>
    </row>
    <row r="13" spans="1:27" s="5" customFormat="1" x14ac:dyDescent="0.25">
      <c r="A13" s="14"/>
      <c r="B13" s="14"/>
      <c r="C13" s="14" t="s">
        <v>151</v>
      </c>
      <c r="D13" s="18">
        <v>4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47"/>
      <c r="W13" s="47"/>
      <c r="X13" s="47"/>
      <c r="Y13" s="47"/>
      <c r="Z13" s="47"/>
      <c r="AA13" s="47"/>
    </row>
    <row r="14" spans="1:27" s="5" customFormat="1" x14ac:dyDescent="0.25">
      <c r="A14" s="14"/>
      <c r="B14" s="14"/>
      <c r="C14" s="14" t="s">
        <v>152</v>
      </c>
      <c r="D14" s="18">
        <v>9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47"/>
      <c r="W14" s="47"/>
      <c r="X14" s="47"/>
      <c r="Y14" s="47"/>
      <c r="Z14" s="47"/>
      <c r="AA14" s="47"/>
    </row>
    <row r="15" spans="1:27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1:27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1:2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1:2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49"/>
      <c r="M19" s="49"/>
      <c r="N19" s="49"/>
      <c r="O19" s="49"/>
      <c r="P19" s="49"/>
      <c r="Q19" s="49"/>
      <c r="R19" s="49"/>
      <c r="S19" s="49"/>
      <c r="T19" s="14"/>
      <c r="U19" s="14"/>
    </row>
    <row r="20" spans="1:2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</sheetData>
  <mergeCells count="4">
    <mergeCell ref="A1:F1"/>
    <mergeCell ref="G1:H1"/>
    <mergeCell ref="I1:T1"/>
    <mergeCell ref="C10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38"/>
  <sheetViews>
    <sheetView workbookViewId="0">
      <selection activeCell="C46" sqref="C46"/>
    </sheetView>
  </sheetViews>
  <sheetFormatPr defaultColWidth="8.875" defaultRowHeight="15.75" x14ac:dyDescent="0.25"/>
  <cols>
    <col min="1" max="1" width="29.625" bestFit="1" customWidth="1"/>
    <col min="2" max="2" width="16.375" customWidth="1"/>
    <col min="3" max="3" width="17.875" bestFit="1" customWidth="1"/>
    <col min="4" max="4" width="19.125" customWidth="1"/>
    <col min="5" max="5" width="24.875" customWidth="1"/>
    <col min="7" max="7" width="25.625" bestFit="1" customWidth="1"/>
  </cols>
  <sheetData>
    <row r="1" spans="1:19" s="10" customFormat="1" ht="15.75" customHeight="1" x14ac:dyDescent="0.25">
      <c r="A1" s="18" t="s">
        <v>53</v>
      </c>
      <c r="B1" s="18" t="s">
        <v>83</v>
      </c>
      <c r="C1" s="18" t="s">
        <v>84</v>
      </c>
      <c r="D1" s="52" t="s">
        <v>85</v>
      </c>
      <c r="E1" s="52"/>
      <c r="F1" s="18"/>
      <c r="G1" s="19" t="s">
        <v>86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s="10" customFormat="1" x14ac:dyDescent="0.25">
      <c r="A2" s="18"/>
      <c r="B2" s="18"/>
      <c r="C2" s="18"/>
      <c r="D2" s="18" t="s">
        <v>87</v>
      </c>
      <c r="E2" s="18" t="s">
        <v>88</v>
      </c>
      <c r="F2" s="18"/>
      <c r="G2" s="18"/>
      <c r="H2" s="18" t="s">
        <v>61</v>
      </c>
      <c r="I2" s="18" t="s">
        <v>62</v>
      </c>
      <c r="J2" s="18" t="s">
        <v>63</v>
      </c>
      <c r="K2" s="18" t="s">
        <v>64</v>
      </c>
      <c r="L2" s="18" t="s">
        <v>65</v>
      </c>
      <c r="M2" s="18" t="s">
        <v>66</v>
      </c>
      <c r="N2" s="18" t="s">
        <v>67</v>
      </c>
      <c r="O2" s="18" t="s">
        <v>68</v>
      </c>
      <c r="P2" s="18" t="s">
        <v>69</v>
      </c>
      <c r="Q2" s="18" t="s">
        <v>70</v>
      </c>
      <c r="R2" s="18" t="s">
        <v>71</v>
      </c>
      <c r="S2" s="18" t="s">
        <v>72</v>
      </c>
    </row>
    <row r="3" spans="1:19" s="10" customFormat="1" x14ac:dyDescent="0.25">
      <c r="A3" s="18" t="s">
        <v>79</v>
      </c>
      <c r="B3" s="15">
        <f>(C3/$B$11)*100</f>
        <v>80.952380952380949</v>
      </c>
      <c r="C3" s="15">
        <v>42.5</v>
      </c>
      <c r="D3" s="15">
        <f>C3*Ingredients!G3</f>
        <v>30.555802668776277</v>
      </c>
      <c r="E3" s="15">
        <f>C3*Ingredients!H3</f>
        <v>1.4035221770329203</v>
      </c>
      <c r="F3" s="18"/>
      <c r="G3" s="18" t="str">
        <f t="shared" ref="G3:G8" si="0">A3</f>
        <v>Elephant Grass</v>
      </c>
      <c r="H3" s="15">
        <f>$C$3*Ingredients!I3</f>
        <v>0</v>
      </c>
      <c r="I3" s="15">
        <f>$C$3*Ingredients!J3</f>
        <v>0</v>
      </c>
      <c r="J3" s="15">
        <f>$C$3*Ingredients!K3</f>
        <v>0</v>
      </c>
      <c r="K3" s="15">
        <f>$C$3*Ingredients!L3</f>
        <v>0</v>
      </c>
      <c r="L3" s="15">
        <f>$C$3*Ingredients!M3</f>
        <v>0</v>
      </c>
      <c r="M3" s="15">
        <f>$C$3*Ingredients!N3</f>
        <v>0</v>
      </c>
      <c r="N3" s="15">
        <f>$C$3*Ingredients!O3</f>
        <v>0</v>
      </c>
      <c r="O3" s="15">
        <f>$C$3*Ingredients!P3</f>
        <v>0</v>
      </c>
      <c r="P3" s="15">
        <f>$C$3*Ingredients!Q3</f>
        <v>0</v>
      </c>
      <c r="Q3" s="15">
        <f>$C$3*Ingredients!R3</f>
        <v>0</v>
      </c>
      <c r="R3" s="15">
        <f>$C$3*Ingredients!S3</f>
        <v>0</v>
      </c>
      <c r="S3" s="15">
        <f>$C$3*Ingredients!T3</f>
        <v>0</v>
      </c>
    </row>
    <row r="4" spans="1:19" s="10" customFormat="1" x14ac:dyDescent="0.25">
      <c r="A4" s="18" t="s">
        <v>80</v>
      </c>
      <c r="B4" s="15">
        <f t="shared" ref="B4:B8" si="1">(C4/$B$11)*100</f>
        <v>0</v>
      </c>
      <c r="C4" s="15">
        <v>0</v>
      </c>
      <c r="D4" s="15">
        <f>C4*Ingredients!G4</f>
        <v>0</v>
      </c>
      <c r="E4" s="15">
        <f>C4*Ingredients!H4</f>
        <v>0</v>
      </c>
      <c r="F4" s="18"/>
      <c r="G4" s="18" t="str">
        <f t="shared" si="0"/>
        <v>Steam-flaked corn</v>
      </c>
      <c r="H4" s="15">
        <f>$C$4*Ingredients!I4</f>
        <v>0</v>
      </c>
      <c r="I4" s="15">
        <f>$C$4*Ingredients!J4</f>
        <v>0</v>
      </c>
      <c r="J4" s="15">
        <f>$C$4*Ingredients!K4</f>
        <v>0</v>
      </c>
      <c r="K4" s="15">
        <f>$C$4*Ingredients!L4</f>
        <v>0</v>
      </c>
      <c r="L4" s="15">
        <f>$C$4*Ingredients!M4</f>
        <v>0</v>
      </c>
      <c r="M4" s="15">
        <f>$C$4*Ingredients!N4</f>
        <v>0</v>
      </c>
      <c r="N4" s="15">
        <f>$C$4*Ingredients!O4</f>
        <v>0</v>
      </c>
      <c r="O4" s="15">
        <f>$C$4*Ingredients!P4</f>
        <v>0</v>
      </c>
      <c r="P4" s="15">
        <f>$C$4*Ingredients!Q4</f>
        <v>0</v>
      </c>
      <c r="Q4" s="15">
        <f>$C$4*Ingredients!R4</f>
        <v>0</v>
      </c>
      <c r="R4" s="15">
        <f>$C$4*Ingredients!S4</f>
        <v>0</v>
      </c>
      <c r="S4" s="15">
        <f>$C$4*Ingredients!T4</f>
        <v>0</v>
      </c>
    </row>
    <row r="5" spans="1:19" s="10" customFormat="1" x14ac:dyDescent="0.25">
      <c r="A5" s="18" t="s">
        <v>73</v>
      </c>
      <c r="B5" s="15">
        <f t="shared" si="1"/>
        <v>15.238095238095239</v>
      </c>
      <c r="C5" s="15">
        <v>8</v>
      </c>
      <c r="D5" s="15">
        <f>C5*Ingredients!G5</f>
        <v>23.162880000000001</v>
      </c>
      <c r="E5" s="15">
        <f>C5*Ingredients!H5</f>
        <v>0.64032</v>
      </c>
      <c r="F5" s="18"/>
      <c r="G5" s="18" t="str">
        <f t="shared" si="0"/>
        <v>Ground corn</v>
      </c>
      <c r="H5" s="15">
        <f>$C$5*Ingredients!I5</f>
        <v>22.146719999999998</v>
      </c>
      <c r="I5" s="15">
        <f>$C$5*Ingredients!J5</f>
        <v>13.704959999999996</v>
      </c>
      <c r="J5" s="15">
        <f>$C$5*Ingredients!K5</f>
        <v>15.796480000000001</v>
      </c>
      <c r="K5" s="15">
        <f>$C$5*Ingredients!L5</f>
        <v>57.461759999999991</v>
      </c>
      <c r="L5" s="15">
        <f>$C$5*Ingredients!M5</f>
        <v>12.728</v>
      </c>
      <c r="M5" s="15">
        <f>$C$5*Ingredients!N5</f>
        <v>10.27872</v>
      </c>
      <c r="N5" s="15">
        <f>$C$5*Ingredients!O5</f>
        <v>22.807200000000002</v>
      </c>
      <c r="O5" s="15">
        <f>$C$5*Ingredients!P5</f>
        <v>14.833280000000002</v>
      </c>
      <c r="P5" s="15">
        <f>$C$5*Ingredients!Q5</f>
        <v>3.3023999999999996</v>
      </c>
      <c r="Q5" s="15">
        <f>$C$5*Ingredients!R5</f>
        <v>21.438079999999996</v>
      </c>
      <c r="R5" s="15">
        <f>$C$5*Ingredients!S5</f>
        <v>10.457599999999999</v>
      </c>
      <c r="S5" s="15">
        <f>$C$5*Ingredients!T5</f>
        <v>14.131519999999998</v>
      </c>
    </row>
    <row r="6" spans="1:19" s="10" customFormat="1" x14ac:dyDescent="0.25">
      <c r="A6" s="18" t="s">
        <v>81</v>
      </c>
      <c r="B6" s="15">
        <f t="shared" si="1"/>
        <v>2.4761904761904763</v>
      </c>
      <c r="C6" s="15">
        <v>1.3</v>
      </c>
      <c r="D6" s="15">
        <f>C6*Ingredients!G6</f>
        <v>2.898285</v>
      </c>
      <c r="E6" s="15">
        <f>C6*Ingredients!H6</f>
        <v>0.55535999999999996</v>
      </c>
      <c r="F6" s="18"/>
      <c r="G6" s="18" t="str">
        <f t="shared" si="0"/>
        <v>Soybean meal</v>
      </c>
      <c r="H6" s="15">
        <f>$C$6*Ingredients!I6</f>
        <v>37.521509999999999</v>
      </c>
      <c r="I6" s="15">
        <f>$C$6*Ingredients!J6</f>
        <v>13.328640000000002</v>
      </c>
      <c r="J6" s="15">
        <f>$C$6*Ingredients!K6</f>
        <v>22.036222000000006</v>
      </c>
      <c r="K6" s="15">
        <f>$C$6*Ingredients!L6</f>
        <v>36.857392000000004</v>
      </c>
      <c r="L6" s="15">
        <f>$C$6*Ingredients!M6</f>
        <v>30.480008000000005</v>
      </c>
      <c r="M6" s="15">
        <f>$C$6*Ingredients!N6</f>
        <v>6.8725800000000001</v>
      </c>
      <c r="N6" s="15">
        <f>$C$6*Ingredients!O6</f>
        <v>24.435840000000002</v>
      </c>
      <c r="O6" s="15">
        <f>$C$6*Ingredients!P6</f>
        <v>18.292170000000002</v>
      </c>
      <c r="P6" s="15">
        <f>$C$6*Ingredients!Q6</f>
        <v>6.9489420000000006</v>
      </c>
      <c r="Q6" s="15">
        <f>$C$6*Ingredients!R6</f>
        <v>22.446957000000001</v>
      </c>
      <c r="R6" s="15">
        <f>$C$6*Ingredients!S6</f>
        <v>6.8031599999999992</v>
      </c>
      <c r="S6" s="15">
        <f>$C$6*Ingredients!T6</f>
        <v>16.188744000000003</v>
      </c>
    </row>
    <row r="7" spans="1:19" s="10" customFormat="1" x14ac:dyDescent="0.25">
      <c r="A7" s="18" t="s">
        <v>82</v>
      </c>
      <c r="B7" s="15">
        <f t="shared" si="1"/>
        <v>0</v>
      </c>
      <c r="C7" s="15">
        <v>0</v>
      </c>
      <c r="D7" s="15">
        <f>C7*Ingredients!G7</f>
        <v>0</v>
      </c>
      <c r="E7" s="15">
        <f>C7*Ingredients!H7</f>
        <v>0</v>
      </c>
      <c r="F7" s="18"/>
      <c r="G7" s="18" t="str">
        <f t="shared" si="0"/>
        <v>Fat Supplement</v>
      </c>
      <c r="H7" s="15">
        <f>$C$7*Ingredients!I7</f>
        <v>0</v>
      </c>
      <c r="I7" s="15">
        <f>$C$7*Ingredients!J7</f>
        <v>0</v>
      </c>
      <c r="J7" s="15">
        <f>$C$7*Ingredients!K7</f>
        <v>0</v>
      </c>
      <c r="K7" s="15">
        <f>$C$7*Ingredients!L7</f>
        <v>0</v>
      </c>
      <c r="L7" s="15">
        <f>$C$7*Ingredients!M7</f>
        <v>0</v>
      </c>
      <c r="M7" s="15">
        <f>$C$7*Ingredients!N7</f>
        <v>0</v>
      </c>
      <c r="N7" s="15">
        <f>$C$7*Ingredients!O7</f>
        <v>0</v>
      </c>
      <c r="O7" s="15">
        <f>$C$7*Ingredients!P7</f>
        <v>0</v>
      </c>
      <c r="P7" s="15">
        <f>$C$7*Ingredients!Q7</f>
        <v>0</v>
      </c>
      <c r="Q7" s="15">
        <f>$C$7*Ingredients!R7</f>
        <v>0</v>
      </c>
      <c r="R7" s="15">
        <f>$C$7*Ingredients!S7</f>
        <v>0</v>
      </c>
      <c r="S7" s="15">
        <f>$C$7*Ingredients!T7</f>
        <v>0</v>
      </c>
    </row>
    <row r="8" spans="1:19" s="10" customFormat="1" x14ac:dyDescent="0.25">
      <c r="A8" s="18" t="s">
        <v>89</v>
      </c>
      <c r="B8" s="15">
        <f t="shared" si="1"/>
        <v>1.3333333333333333</v>
      </c>
      <c r="C8" s="15">
        <v>0.7</v>
      </c>
      <c r="D8" s="15">
        <f>C8*Ingredients!G8</f>
        <v>0</v>
      </c>
      <c r="E8" s="15">
        <f>C8*Ingredients!H8</f>
        <v>0</v>
      </c>
      <c r="F8" s="18"/>
      <c r="G8" s="18" t="str">
        <f t="shared" si="0"/>
        <v>Vitamins, minerals etc.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s="10" customFormat="1" x14ac:dyDescent="0.25">
      <c r="A9" s="18" t="s">
        <v>18</v>
      </c>
      <c r="B9" s="15">
        <f>SUM(B3:B8)</f>
        <v>100</v>
      </c>
      <c r="C9" s="15">
        <f>SUM(C3:C8)</f>
        <v>52.5</v>
      </c>
      <c r="D9" s="18"/>
      <c r="E9" s="18"/>
      <c r="F9" s="18"/>
      <c r="G9" s="18" t="s">
        <v>18</v>
      </c>
      <c r="H9" s="15">
        <f>SUM(H3:H8)</f>
        <v>59.668229999999994</v>
      </c>
      <c r="I9" s="15">
        <f>SUM(I3:I8)</f>
        <v>27.0336</v>
      </c>
      <c r="J9" s="15">
        <f t="shared" ref="J9:S9" si="2">SUM(J3:J8)</f>
        <v>37.832702000000005</v>
      </c>
      <c r="K9" s="15">
        <f t="shared" si="2"/>
        <v>94.319152000000003</v>
      </c>
      <c r="L9" s="15">
        <f t="shared" si="2"/>
        <v>43.208008000000007</v>
      </c>
      <c r="M9" s="15">
        <f t="shared" si="2"/>
        <v>17.151299999999999</v>
      </c>
      <c r="N9" s="15">
        <f t="shared" si="2"/>
        <v>47.243040000000008</v>
      </c>
      <c r="O9" s="15">
        <f t="shared" si="2"/>
        <v>33.125450000000001</v>
      </c>
      <c r="P9" s="15">
        <f t="shared" si="2"/>
        <v>10.251342000000001</v>
      </c>
      <c r="Q9" s="15">
        <f t="shared" si="2"/>
        <v>43.885036999999997</v>
      </c>
      <c r="R9" s="15">
        <f t="shared" si="2"/>
        <v>17.260759999999998</v>
      </c>
      <c r="S9" s="15">
        <f t="shared" si="2"/>
        <v>30.320264000000002</v>
      </c>
    </row>
    <row r="10" spans="1:19" s="10" customFormat="1" x14ac:dyDescent="0.25">
      <c r="A10" s="18"/>
      <c r="B10" s="15"/>
      <c r="C10" s="15"/>
      <c r="D10" s="18"/>
      <c r="E10" s="18"/>
      <c r="F10" s="18"/>
      <c r="G10" s="18" t="s">
        <v>90</v>
      </c>
      <c r="H10" s="53">
        <f>H9/$B$11</f>
        <v>1.1365377142857143</v>
      </c>
      <c r="I10" s="53">
        <f>I9/$B$11</f>
        <v>0.51492571428571432</v>
      </c>
      <c r="J10" s="53">
        <f t="shared" ref="J10:S10" si="3">J9/$B$11</f>
        <v>0.72062289523809531</v>
      </c>
      <c r="K10" s="53">
        <f t="shared" si="3"/>
        <v>1.7965552761904762</v>
      </c>
      <c r="L10" s="53">
        <f t="shared" si="3"/>
        <v>0.82300967619047627</v>
      </c>
      <c r="M10" s="53">
        <f t="shared" si="3"/>
        <v>0.32669142857142858</v>
      </c>
      <c r="N10" s="53">
        <f t="shared" si="3"/>
        <v>0.89986742857142876</v>
      </c>
      <c r="O10" s="53">
        <f t="shared" si="3"/>
        <v>0.6309609523809524</v>
      </c>
      <c r="P10" s="53">
        <f t="shared" si="3"/>
        <v>0.19526365714285715</v>
      </c>
      <c r="Q10" s="53">
        <f t="shared" si="3"/>
        <v>0.83590546666666665</v>
      </c>
      <c r="R10" s="53">
        <f t="shared" si="3"/>
        <v>0.32877638095238093</v>
      </c>
      <c r="S10" s="53">
        <f t="shared" si="3"/>
        <v>0.57752883809523814</v>
      </c>
    </row>
    <row r="11" spans="1:19" s="10" customFormat="1" x14ac:dyDescent="0.25">
      <c r="A11" s="18" t="s">
        <v>96</v>
      </c>
      <c r="B11" s="15">
        <v>52.5</v>
      </c>
      <c r="C11" s="15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 s="10" customFormat="1" x14ac:dyDescent="0.25">
      <c r="A12" s="18"/>
      <c r="B12" s="18"/>
      <c r="C12" s="18"/>
      <c r="D12" s="50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19" s="10" customFormat="1" x14ac:dyDescent="0.25">
      <c r="A13" s="18"/>
      <c r="B13" s="18"/>
      <c r="C13" s="18"/>
      <c r="D13" s="50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19" s="10" customFormat="1" x14ac:dyDescent="0.25">
      <c r="A14" s="18" t="s">
        <v>53</v>
      </c>
      <c r="B14" s="18" t="s">
        <v>94</v>
      </c>
      <c r="C14" s="18" t="s">
        <v>95</v>
      </c>
      <c r="D14" s="50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1:19" s="10" customFormat="1" x14ac:dyDescent="0.25">
      <c r="A15" s="18"/>
      <c r="B15" s="18"/>
      <c r="C15" s="18"/>
      <c r="D15" s="50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</row>
    <row r="16" spans="1:19" s="10" customFormat="1" x14ac:dyDescent="0.25">
      <c r="A16" s="18" t="s">
        <v>79</v>
      </c>
      <c r="B16" s="15">
        <f>(C16/$B$24)*100</f>
        <v>48.571428571428569</v>
      </c>
      <c r="C16" s="15">
        <v>8.5</v>
      </c>
      <c r="D16" s="50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1:19" s="10" customFormat="1" x14ac:dyDescent="0.25">
      <c r="A17" s="18" t="s">
        <v>80</v>
      </c>
      <c r="B17" s="15">
        <f t="shared" ref="B17:B21" si="4">(C17/$B$24)*100</f>
        <v>0</v>
      </c>
      <c r="C17" s="15">
        <v>0</v>
      </c>
      <c r="D17" s="50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1:19" s="10" customFormat="1" x14ac:dyDescent="0.25">
      <c r="A18" s="18" t="s">
        <v>73</v>
      </c>
      <c r="B18" s="15">
        <f t="shared" si="4"/>
        <v>41.245714285714286</v>
      </c>
      <c r="C18" s="15">
        <v>7.218</v>
      </c>
      <c r="D18" s="50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  <row r="19" spans="1:19" s="10" customFormat="1" x14ac:dyDescent="0.25">
      <c r="A19" s="18" t="s">
        <v>81</v>
      </c>
      <c r="B19" s="15">
        <f t="shared" si="4"/>
        <v>6.6857142857142851</v>
      </c>
      <c r="C19" s="15">
        <v>1.17</v>
      </c>
      <c r="D19" s="50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pans="1:19" s="10" customFormat="1" x14ac:dyDescent="0.25">
      <c r="A20" s="18" t="s">
        <v>82</v>
      </c>
      <c r="B20" s="15">
        <f t="shared" si="4"/>
        <v>0</v>
      </c>
      <c r="C20" s="15">
        <v>0</v>
      </c>
      <c r="D20" s="50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  <row r="21" spans="1:19" s="10" customFormat="1" x14ac:dyDescent="0.25">
      <c r="A21" s="18" t="s">
        <v>89</v>
      </c>
      <c r="B21" s="15">
        <f t="shared" si="4"/>
        <v>3.4971428571428556</v>
      </c>
      <c r="C21" s="15">
        <v>0.61199999999999977</v>
      </c>
      <c r="D21" s="50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</row>
    <row r="22" spans="1:19" s="10" customFormat="1" x14ac:dyDescent="0.25">
      <c r="A22" s="18" t="s">
        <v>18</v>
      </c>
      <c r="B22" s="15">
        <f>SUM(B16:B21)</f>
        <v>100</v>
      </c>
      <c r="C22" s="15">
        <f>SUM(C16:C21)</f>
        <v>17.499999999999996</v>
      </c>
      <c r="D22" s="50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s="10" customFormat="1" x14ac:dyDescent="0.25">
      <c r="A23" s="18"/>
      <c r="B23" s="15"/>
      <c r="C23" s="15"/>
      <c r="D23" s="50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s="10" customFormat="1" x14ac:dyDescent="0.25">
      <c r="A24" s="18" t="s">
        <v>99</v>
      </c>
      <c r="B24" s="15">
        <v>17.5</v>
      </c>
      <c r="C24" s="15" t="s">
        <v>119</v>
      </c>
      <c r="D24" s="51">
        <f>(B24/B11)*100</f>
        <v>33.333333333333329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1:19" s="10" customFormat="1" x14ac:dyDescent="0.25">
      <c r="A25" s="18"/>
      <c r="B25" s="18"/>
      <c r="C25" s="18"/>
      <c r="D25" s="50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</row>
    <row r="26" spans="1:19" s="10" customFormat="1" x14ac:dyDescent="0.25">
      <c r="A26" s="18"/>
      <c r="B26" s="18"/>
      <c r="C26" s="18"/>
      <c r="D26" s="18"/>
      <c r="E26" s="50"/>
      <c r="F26" s="50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</row>
    <row r="27" spans="1:19" s="10" customFormat="1" x14ac:dyDescent="0.25">
      <c r="A27" s="18"/>
      <c r="B27" s="18"/>
      <c r="C27" s="18" t="s">
        <v>91</v>
      </c>
      <c r="D27" s="18" t="s">
        <v>92</v>
      </c>
      <c r="E27" s="18" t="s">
        <v>93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19" s="10" customFormat="1" x14ac:dyDescent="0.25">
      <c r="A28" s="18"/>
      <c r="B28" s="18"/>
      <c r="C28" s="18" t="s">
        <v>97</v>
      </c>
      <c r="D28" s="17">
        <f>((D5+D6))*4.18/B11</f>
        <v>2.0749651371428572</v>
      </c>
      <c r="E28" s="17">
        <f>((E5+E6))/B11</f>
        <v>2.2774857142857138E-2</v>
      </c>
      <c r="F28" s="16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s="10" customFormat="1" x14ac:dyDescent="0.25">
      <c r="A29" s="18"/>
      <c r="B29" s="18"/>
      <c r="C29" s="18" t="s">
        <v>98</v>
      </c>
      <c r="D29" s="17">
        <f>((D5+D6+D3))*4.18/B11</f>
        <v>4.507789044866378</v>
      </c>
      <c r="E29" s="17">
        <f>((E6+E5+E3))/B11</f>
        <v>4.9508612895865139E-2</v>
      </c>
      <c r="F29" s="16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s="10" customFormat="1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19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19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19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19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</sheetData>
  <mergeCells count="2">
    <mergeCell ref="D1:E1"/>
    <mergeCell ref="G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41"/>
  <sheetViews>
    <sheetView topLeftCell="B1" workbookViewId="0">
      <selection activeCell="E40" sqref="E40"/>
    </sheetView>
  </sheetViews>
  <sheetFormatPr defaultColWidth="8.875" defaultRowHeight="15.75" x14ac:dyDescent="0.25"/>
  <cols>
    <col min="1" max="1" width="29.625" bestFit="1" customWidth="1"/>
    <col min="2" max="2" width="16.375" customWidth="1"/>
    <col min="3" max="3" width="17.875" bestFit="1" customWidth="1"/>
    <col min="4" max="4" width="19.125" customWidth="1"/>
    <col min="5" max="5" width="24.875" customWidth="1"/>
    <col min="7" max="7" width="25.625" bestFit="1" customWidth="1"/>
  </cols>
  <sheetData>
    <row r="1" spans="1:20" s="10" customFormat="1" ht="15.75" customHeight="1" x14ac:dyDescent="0.25">
      <c r="A1" s="11" t="s">
        <v>53</v>
      </c>
      <c r="B1" s="18" t="s">
        <v>83</v>
      </c>
      <c r="C1" s="18" t="s">
        <v>84</v>
      </c>
      <c r="D1" s="52" t="s">
        <v>85</v>
      </c>
      <c r="E1" s="52"/>
      <c r="F1" s="18"/>
      <c r="G1" s="19" t="s">
        <v>86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8"/>
    </row>
    <row r="2" spans="1:20" s="10" customFormat="1" x14ac:dyDescent="0.25">
      <c r="B2" s="18"/>
      <c r="C2" s="18"/>
      <c r="D2" s="18" t="s">
        <v>87</v>
      </c>
      <c r="E2" s="18" t="s">
        <v>88</v>
      </c>
      <c r="F2" s="18"/>
      <c r="G2" s="18"/>
      <c r="H2" s="18" t="s">
        <v>61</v>
      </c>
      <c r="I2" s="18" t="s">
        <v>62</v>
      </c>
      <c r="J2" s="18" t="s">
        <v>63</v>
      </c>
      <c r="K2" s="18" t="s">
        <v>64</v>
      </c>
      <c r="L2" s="18" t="s">
        <v>65</v>
      </c>
      <c r="M2" s="18" t="s">
        <v>66</v>
      </c>
      <c r="N2" s="18" t="s">
        <v>67</v>
      </c>
      <c r="O2" s="18" t="s">
        <v>68</v>
      </c>
      <c r="P2" s="18" t="s">
        <v>69</v>
      </c>
      <c r="Q2" s="18" t="s">
        <v>70</v>
      </c>
      <c r="R2" s="18" t="s">
        <v>71</v>
      </c>
      <c r="S2" s="18" t="s">
        <v>72</v>
      </c>
      <c r="T2" s="18"/>
    </row>
    <row r="3" spans="1:20" s="10" customFormat="1" x14ac:dyDescent="0.25">
      <c r="A3" s="10" t="s">
        <v>79</v>
      </c>
      <c r="B3" s="15">
        <f>(C3/$B$11)*100</f>
        <v>80.392156862745097</v>
      </c>
      <c r="C3" s="15">
        <v>41</v>
      </c>
      <c r="D3" s="15">
        <f>C3*Ingredients!G3</f>
        <v>29.477362574584173</v>
      </c>
      <c r="E3" s="15">
        <f>C3*Ingredients!H3</f>
        <v>1.3539861001964641</v>
      </c>
      <c r="F3" s="18"/>
      <c r="G3" s="18" t="str">
        <f t="shared" ref="G3:G8" si="0">A3</f>
        <v>Elephant Grass</v>
      </c>
      <c r="H3" s="15">
        <f>$C$3*Ingredients!I3</f>
        <v>0</v>
      </c>
      <c r="I3" s="15">
        <f>$C$3*Ingredients!J3</f>
        <v>0</v>
      </c>
      <c r="J3" s="15">
        <f>$C$3*Ingredients!K3</f>
        <v>0</v>
      </c>
      <c r="K3" s="15">
        <f>$C$3*Ingredients!L3</f>
        <v>0</v>
      </c>
      <c r="L3" s="15">
        <f>$C$3*Ingredients!M3</f>
        <v>0</v>
      </c>
      <c r="M3" s="15">
        <f>$C$3*Ingredients!N3</f>
        <v>0</v>
      </c>
      <c r="N3" s="15">
        <f>$C$3*Ingredients!O3</f>
        <v>0</v>
      </c>
      <c r="O3" s="15">
        <f>$C$3*Ingredients!P3</f>
        <v>0</v>
      </c>
      <c r="P3" s="15">
        <f>$C$3*Ingredients!Q3</f>
        <v>0</v>
      </c>
      <c r="Q3" s="15">
        <f>$C$3*Ingredients!R3</f>
        <v>0</v>
      </c>
      <c r="R3" s="15">
        <f>$C$3*Ingredients!S3</f>
        <v>0</v>
      </c>
      <c r="S3" s="15">
        <f>$C$3*Ingredients!T3</f>
        <v>0</v>
      </c>
      <c r="T3" s="18"/>
    </row>
    <row r="4" spans="1:20" s="10" customFormat="1" x14ac:dyDescent="0.25">
      <c r="A4" s="10" t="s">
        <v>80</v>
      </c>
      <c r="B4" s="15">
        <f t="shared" ref="B4:B8" si="1">(C4/$B$11)*100</f>
        <v>0</v>
      </c>
      <c r="C4" s="15">
        <v>0</v>
      </c>
      <c r="D4" s="15">
        <f>C4*Ingredients!G4</f>
        <v>0</v>
      </c>
      <c r="E4" s="15">
        <f>C4*Ingredients!H4</f>
        <v>0</v>
      </c>
      <c r="F4" s="18"/>
      <c r="G4" s="18" t="str">
        <f t="shared" si="0"/>
        <v>Steam-flaked corn</v>
      </c>
      <c r="H4" s="15">
        <f>$C$4*Ingredients!I4</f>
        <v>0</v>
      </c>
      <c r="I4" s="15">
        <f>$C$4*Ingredients!J4</f>
        <v>0</v>
      </c>
      <c r="J4" s="15">
        <f>$C$4*Ingredients!K4</f>
        <v>0</v>
      </c>
      <c r="K4" s="15">
        <f>$C$4*Ingredients!L4</f>
        <v>0</v>
      </c>
      <c r="L4" s="15">
        <f>$C$4*Ingredients!M4</f>
        <v>0</v>
      </c>
      <c r="M4" s="15">
        <f>$C$4*Ingredients!N4</f>
        <v>0</v>
      </c>
      <c r="N4" s="15">
        <f>$C$4*Ingredients!O4</f>
        <v>0</v>
      </c>
      <c r="O4" s="15">
        <f>$C$4*Ingredients!P4</f>
        <v>0</v>
      </c>
      <c r="P4" s="15">
        <f>$C$4*Ingredients!Q4</f>
        <v>0</v>
      </c>
      <c r="Q4" s="15">
        <f>$C$4*Ingredients!R4</f>
        <v>0</v>
      </c>
      <c r="R4" s="15">
        <f>$C$4*Ingredients!S4</f>
        <v>0</v>
      </c>
      <c r="S4" s="15">
        <f>$C$4*Ingredients!T4</f>
        <v>0</v>
      </c>
      <c r="T4" s="18"/>
    </row>
    <row r="5" spans="1:20" s="10" customFormat="1" x14ac:dyDescent="0.25">
      <c r="A5" s="10" t="s">
        <v>73</v>
      </c>
      <c r="B5" s="15">
        <f t="shared" si="1"/>
        <v>15.098039215686274</v>
      </c>
      <c r="C5" s="15">
        <v>7.6999999999999993</v>
      </c>
      <c r="D5" s="15">
        <f>C5*Ingredients!G5</f>
        <v>22.294271999999999</v>
      </c>
      <c r="E5" s="15">
        <f>C5*Ingredients!H5</f>
        <v>0.61630799999999997</v>
      </c>
      <c r="F5" s="18"/>
      <c r="G5" s="18" t="str">
        <f t="shared" si="0"/>
        <v>Ground corn</v>
      </c>
      <c r="H5" s="15">
        <f>$C$5*Ingredients!I5</f>
        <v>21.316217999999996</v>
      </c>
      <c r="I5" s="15">
        <f>$C$5*Ingredients!J5</f>
        <v>13.191023999999995</v>
      </c>
      <c r="J5" s="15">
        <f>$C$5*Ingredients!K5</f>
        <v>15.204111999999999</v>
      </c>
      <c r="K5" s="15">
        <f>$C$5*Ingredients!L5</f>
        <v>55.306943999999987</v>
      </c>
      <c r="L5" s="15">
        <f>$C$5*Ingredients!M5</f>
        <v>12.250699999999998</v>
      </c>
      <c r="M5" s="15">
        <f>$C$5*Ingredients!N5</f>
        <v>9.8932679999999991</v>
      </c>
      <c r="N5" s="15">
        <f>$C$5*Ingredients!O5</f>
        <v>21.951930000000001</v>
      </c>
      <c r="O5" s="15">
        <f>$C$5*Ingredients!P5</f>
        <v>14.277032</v>
      </c>
      <c r="P5" s="15">
        <f>$C$5*Ingredients!Q5</f>
        <v>3.1785599999999992</v>
      </c>
      <c r="Q5" s="15">
        <f>$C$5*Ingredients!R5</f>
        <v>20.634151999999993</v>
      </c>
      <c r="R5" s="15">
        <f>$C$5*Ingredients!S5</f>
        <v>10.065439999999999</v>
      </c>
      <c r="S5" s="15">
        <f>$C$5*Ingredients!T5</f>
        <v>13.601587999999998</v>
      </c>
      <c r="T5" s="18"/>
    </row>
    <row r="6" spans="1:20" s="10" customFormat="1" x14ac:dyDescent="0.25">
      <c r="A6" s="10" t="s">
        <v>81</v>
      </c>
      <c r="B6" s="15">
        <f t="shared" si="1"/>
        <v>2.5490196078431371</v>
      </c>
      <c r="C6" s="15">
        <v>1.2999999999999998</v>
      </c>
      <c r="D6" s="15">
        <f>C6*Ingredients!G6</f>
        <v>2.8982849999999996</v>
      </c>
      <c r="E6" s="15">
        <f>C6*Ingredients!H6</f>
        <v>0.55535999999999985</v>
      </c>
      <c r="F6" s="18"/>
      <c r="G6" s="18" t="str">
        <f t="shared" si="0"/>
        <v>Soybean meal</v>
      </c>
      <c r="H6" s="15">
        <f>$C$6*Ingredients!I6</f>
        <v>37.521509999999992</v>
      </c>
      <c r="I6" s="15">
        <f>$C$6*Ingredients!J6</f>
        <v>13.328639999999998</v>
      </c>
      <c r="J6" s="15">
        <f>$C$6*Ingredients!K6</f>
        <v>22.036222000000002</v>
      </c>
      <c r="K6" s="15">
        <f>$C$6*Ingredients!L6</f>
        <v>36.857391999999997</v>
      </c>
      <c r="L6" s="15">
        <f>$C$6*Ingredients!M6</f>
        <v>30.480007999999998</v>
      </c>
      <c r="M6" s="15">
        <f>$C$6*Ingredients!N6</f>
        <v>6.8725799999999992</v>
      </c>
      <c r="N6" s="15">
        <f>$C$6*Ingredients!O6</f>
        <v>24.435839999999999</v>
      </c>
      <c r="O6" s="15">
        <f>$C$6*Ingredients!P6</f>
        <v>18.292169999999999</v>
      </c>
      <c r="P6" s="15">
        <f>$C$6*Ingredients!Q6</f>
        <v>6.9489419999999997</v>
      </c>
      <c r="Q6" s="15">
        <f>$C$6*Ingredients!R6</f>
        <v>22.446956999999998</v>
      </c>
      <c r="R6" s="15">
        <f>$C$6*Ingredients!S6</f>
        <v>6.8031599999999983</v>
      </c>
      <c r="S6" s="15">
        <f>$C$6*Ingredients!T6</f>
        <v>16.188744</v>
      </c>
      <c r="T6" s="18"/>
    </row>
    <row r="7" spans="1:20" s="10" customFormat="1" x14ac:dyDescent="0.25">
      <c r="A7" s="10" t="s">
        <v>82</v>
      </c>
      <c r="B7" s="15">
        <f t="shared" si="1"/>
        <v>0.82352941176470573</v>
      </c>
      <c r="C7" s="15">
        <v>0.42</v>
      </c>
      <c r="D7" s="15">
        <f>C7*Ingredients!G7</f>
        <v>3.1116959999999998</v>
      </c>
      <c r="E7" s="15">
        <f>C7*Ingredients!H7</f>
        <v>0</v>
      </c>
      <c r="F7" s="18"/>
      <c r="G7" s="18" t="str">
        <f t="shared" si="0"/>
        <v>Fat Supplement</v>
      </c>
      <c r="H7" s="15">
        <f>$C$7*Ingredients!I7</f>
        <v>0</v>
      </c>
      <c r="I7" s="15">
        <f>$C$7*Ingredients!J7</f>
        <v>0</v>
      </c>
      <c r="J7" s="15">
        <f>$C$7*Ingredients!K7</f>
        <v>0</v>
      </c>
      <c r="K7" s="15">
        <f>$C$7*Ingredients!L7</f>
        <v>0</v>
      </c>
      <c r="L7" s="15">
        <f>$C$7*Ingredients!M7</f>
        <v>0</v>
      </c>
      <c r="M7" s="15">
        <f>$C$7*Ingredients!N7</f>
        <v>0</v>
      </c>
      <c r="N7" s="15">
        <f>$C$7*Ingredients!O7</f>
        <v>0</v>
      </c>
      <c r="O7" s="15">
        <f>$C$7*Ingredients!P7</f>
        <v>0</v>
      </c>
      <c r="P7" s="15">
        <f>$C$7*Ingredients!Q7</f>
        <v>0</v>
      </c>
      <c r="Q7" s="15">
        <f>$C$7*Ingredients!R7</f>
        <v>0</v>
      </c>
      <c r="R7" s="15">
        <f>$C$7*Ingredients!S7</f>
        <v>0</v>
      </c>
      <c r="S7" s="15">
        <f>$C$7*Ingredients!T7</f>
        <v>0</v>
      </c>
      <c r="T7" s="18"/>
    </row>
    <row r="8" spans="1:20" s="10" customFormat="1" x14ac:dyDescent="0.25">
      <c r="A8" s="10" t="s">
        <v>89</v>
      </c>
      <c r="B8" s="15">
        <f t="shared" si="1"/>
        <v>1.1372549019607836</v>
      </c>
      <c r="C8" s="15">
        <v>0.57999999999999963</v>
      </c>
      <c r="D8" s="15">
        <f>C8*Ingredients!G8</f>
        <v>0</v>
      </c>
      <c r="E8" s="15">
        <f>C8*Ingredients!H8</f>
        <v>0</v>
      </c>
      <c r="F8" s="18"/>
      <c r="G8" s="18" t="str">
        <f t="shared" si="0"/>
        <v>Vitamins, minerals etc.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8"/>
    </row>
    <row r="9" spans="1:20" s="10" customFormat="1" x14ac:dyDescent="0.25">
      <c r="A9" s="9" t="s">
        <v>18</v>
      </c>
      <c r="B9" s="15">
        <f>SUM(B3:B8)</f>
        <v>100</v>
      </c>
      <c r="C9" s="15">
        <f>SUM(C3:C8)</f>
        <v>51</v>
      </c>
      <c r="D9" s="18"/>
      <c r="E9" s="18"/>
      <c r="F9" s="18"/>
      <c r="G9" s="18" t="s">
        <v>18</v>
      </c>
      <c r="H9" s="15">
        <f>SUM(H3:H8)</f>
        <v>58.837727999999984</v>
      </c>
      <c r="I9" s="15">
        <f t="shared" ref="I9:S9" si="2">SUM(I3:I8)</f>
        <v>26.519663999999992</v>
      </c>
      <c r="J9" s="15">
        <f t="shared" si="2"/>
        <v>37.240334000000004</v>
      </c>
      <c r="K9" s="15">
        <f t="shared" si="2"/>
        <v>92.164335999999992</v>
      </c>
      <c r="L9" s="15">
        <f t="shared" si="2"/>
        <v>42.730707999999993</v>
      </c>
      <c r="M9" s="15">
        <f t="shared" si="2"/>
        <v>16.765847999999998</v>
      </c>
      <c r="N9" s="15">
        <f t="shared" si="2"/>
        <v>46.387770000000003</v>
      </c>
      <c r="O9" s="15">
        <f t="shared" si="2"/>
        <v>32.569201999999997</v>
      </c>
      <c r="P9" s="15">
        <f t="shared" si="2"/>
        <v>10.127502</v>
      </c>
      <c r="Q9" s="15">
        <f t="shared" si="2"/>
        <v>43.081108999999991</v>
      </c>
      <c r="R9" s="15">
        <f t="shared" si="2"/>
        <v>16.868599999999997</v>
      </c>
      <c r="S9" s="15">
        <f t="shared" si="2"/>
        <v>29.790331999999999</v>
      </c>
      <c r="T9" s="18"/>
    </row>
    <row r="10" spans="1:20" s="10" customFormat="1" ht="16.5" thickBot="1" x14ac:dyDescent="0.3">
      <c r="B10" s="15"/>
      <c r="C10" s="15"/>
      <c r="D10" s="18"/>
      <c r="E10" s="18"/>
      <c r="F10" s="18"/>
      <c r="G10" s="18" t="s">
        <v>90</v>
      </c>
      <c r="H10" s="53">
        <f>H9/$B$11</f>
        <v>1.1536809411764704</v>
      </c>
      <c r="I10" s="53">
        <f t="shared" ref="I10:S10" si="3">I9/$B$11</f>
        <v>0.5199934117647057</v>
      </c>
      <c r="J10" s="53">
        <f t="shared" si="3"/>
        <v>0.73020262745098052</v>
      </c>
      <c r="K10" s="53">
        <f t="shared" si="3"/>
        <v>1.8071438431372548</v>
      </c>
      <c r="L10" s="53">
        <f t="shared" si="3"/>
        <v>0.83785701960784298</v>
      </c>
      <c r="M10" s="53">
        <f t="shared" si="3"/>
        <v>0.3287421176470588</v>
      </c>
      <c r="N10" s="53">
        <f t="shared" si="3"/>
        <v>0.90956411764705891</v>
      </c>
      <c r="O10" s="53">
        <f t="shared" si="3"/>
        <v>0.63861180392156858</v>
      </c>
      <c r="P10" s="53">
        <f t="shared" si="3"/>
        <v>0.1985784705882353</v>
      </c>
      <c r="Q10" s="53">
        <f t="shared" si="3"/>
        <v>0.84472762745098018</v>
      </c>
      <c r="R10" s="53">
        <f t="shared" si="3"/>
        <v>0.33075686274509797</v>
      </c>
      <c r="S10" s="53">
        <f t="shared" si="3"/>
        <v>0.5841241568627451</v>
      </c>
      <c r="T10" s="18"/>
    </row>
    <row r="11" spans="1:20" s="10" customFormat="1" ht="16.5" thickBot="1" x14ac:dyDescent="0.3">
      <c r="A11" s="12" t="s">
        <v>96</v>
      </c>
      <c r="B11" s="15">
        <v>51</v>
      </c>
      <c r="C11" s="15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s="10" customFormat="1" x14ac:dyDescent="0.25">
      <c r="B12" s="18"/>
      <c r="C12" s="18"/>
      <c r="D12" s="50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s="10" customFormat="1" x14ac:dyDescent="0.25">
      <c r="B13" s="18"/>
      <c r="C13" s="18"/>
      <c r="D13" s="50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s="10" customFormat="1" x14ac:dyDescent="0.25">
      <c r="A14" s="6" t="s">
        <v>53</v>
      </c>
      <c r="B14" s="18" t="s">
        <v>94</v>
      </c>
      <c r="C14" s="18" t="s">
        <v>95</v>
      </c>
      <c r="D14" s="50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s="10" customFormat="1" x14ac:dyDescent="0.25">
      <c r="B15" s="18"/>
      <c r="C15" s="18"/>
      <c r="D15" s="50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20" s="10" customFormat="1" x14ac:dyDescent="0.25">
      <c r="A16" s="10" t="s">
        <v>79</v>
      </c>
      <c r="B16" s="15">
        <f>(C16/$B$24)*100</f>
        <v>47.674418604651159</v>
      </c>
      <c r="C16" s="15">
        <v>8.1999999999999993</v>
      </c>
      <c r="D16" s="50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s="10" customFormat="1" x14ac:dyDescent="0.25">
      <c r="A17" s="10" t="s">
        <v>80</v>
      </c>
      <c r="B17" s="15">
        <f t="shared" ref="B17:B21" si="4">(C17/$B$24)*100</f>
        <v>0</v>
      </c>
      <c r="C17" s="15">
        <v>0</v>
      </c>
      <c r="D17" s="50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20" s="10" customFormat="1" x14ac:dyDescent="0.25">
      <c r="A18" s="10" t="s">
        <v>73</v>
      </c>
      <c r="B18" s="15">
        <f t="shared" si="4"/>
        <v>40.29069767441861</v>
      </c>
      <c r="C18" s="15">
        <v>6.93</v>
      </c>
      <c r="D18" s="50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s="10" customFormat="1" x14ac:dyDescent="0.25">
      <c r="A19" s="10" t="s">
        <v>81</v>
      </c>
      <c r="B19" s="15">
        <f t="shared" si="4"/>
        <v>6.8023255813953494</v>
      </c>
      <c r="C19" s="15">
        <v>1.17</v>
      </c>
      <c r="D19" s="50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0" s="10" customFormat="1" x14ac:dyDescent="0.25">
      <c r="A20" s="10" t="s">
        <v>82</v>
      </c>
      <c r="B20" s="15">
        <f t="shared" si="4"/>
        <v>2.1976744186046511</v>
      </c>
      <c r="C20" s="15">
        <v>0.378</v>
      </c>
      <c r="D20" s="50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s="10" customFormat="1" x14ac:dyDescent="0.25">
      <c r="A21" s="10" t="s">
        <v>89</v>
      </c>
      <c r="B21" s="15">
        <f t="shared" si="4"/>
        <v>3.0348837209302308</v>
      </c>
      <c r="C21" s="15">
        <v>0.52199999999999969</v>
      </c>
      <c r="D21" s="50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1:20" s="10" customFormat="1" x14ac:dyDescent="0.25">
      <c r="A22" s="9" t="s">
        <v>18</v>
      </c>
      <c r="B22" s="15">
        <f>SUM(B16:B21)</f>
        <v>100</v>
      </c>
      <c r="C22" s="15">
        <f>SUM(C16:C21)</f>
        <v>17.199999999999996</v>
      </c>
      <c r="D22" s="50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s="10" customFormat="1" ht="16.5" thickBot="1" x14ac:dyDescent="0.3">
      <c r="B23" s="15"/>
      <c r="C23" s="15"/>
      <c r="D23" s="50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0" s="10" customFormat="1" ht="16.5" thickBot="1" x14ac:dyDescent="0.3">
      <c r="A24" s="12" t="s">
        <v>99</v>
      </c>
      <c r="B24" s="15">
        <v>17.2</v>
      </c>
      <c r="C24" s="15" t="s">
        <v>119</v>
      </c>
      <c r="D24" s="51">
        <f>(B24/B11)*100</f>
        <v>33.725490196078425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s="10" customFormat="1" x14ac:dyDescent="0.25">
      <c r="B25" s="18"/>
      <c r="C25" s="18"/>
      <c r="D25" s="50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0" s="10" customFormat="1" x14ac:dyDescent="0.25">
      <c r="B26" s="18"/>
      <c r="C26" s="18"/>
      <c r="D26" s="18"/>
      <c r="E26" s="50"/>
      <c r="F26" s="50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s="10" customFormat="1" x14ac:dyDescent="0.25">
      <c r="B27" s="18"/>
      <c r="C27" s="18" t="s">
        <v>91</v>
      </c>
      <c r="D27" s="18" t="s">
        <v>92</v>
      </c>
      <c r="E27" s="18" t="s">
        <v>93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1:20" s="10" customFormat="1" x14ac:dyDescent="0.25">
      <c r="B28" s="18"/>
      <c r="C28" s="18" t="s">
        <v>97</v>
      </c>
      <c r="D28" s="17">
        <f>((D5+D6+D7))*4.18/B11</f>
        <v>2.3198387752941176</v>
      </c>
      <c r="E28" s="17">
        <f>((E5+E6+E7))/B11</f>
        <v>2.2973882352941174E-2</v>
      </c>
      <c r="F28" s="16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s="10" customFormat="1" x14ac:dyDescent="0.25">
      <c r="B29" s="18"/>
      <c r="C29" s="18" t="s">
        <v>98</v>
      </c>
      <c r="D29" s="17">
        <f>((D5+D6+D3+D7))*4.18/B11</f>
        <v>4.7358265314070946</v>
      </c>
      <c r="E29" s="17">
        <f>((E6+E7+E5+E3))/B11</f>
        <v>4.9522629415616935E-2</v>
      </c>
      <c r="F29" s="16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0" s="10" customFormat="1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1:20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2:20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2:20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2:20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2:20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2:20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2:20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2:20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2:20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2:20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</sheetData>
  <mergeCells count="2">
    <mergeCell ref="D1:E1"/>
    <mergeCell ref="G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V39"/>
  <sheetViews>
    <sheetView topLeftCell="B1" workbookViewId="0">
      <selection activeCell="G29" sqref="G29"/>
    </sheetView>
  </sheetViews>
  <sheetFormatPr defaultColWidth="8.875" defaultRowHeight="15.75" x14ac:dyDescent="0.25"/>
  <cols>
    <col min="1" max="1" width="29.625" bestFit="1" customWidth="1"/>
    <col min="2" max="2" width="16.375" customWidth="1"/>
    <col min="3" max="3" width="17.875" bestFit="1" customWidth="1"/>
    <col min="4" max="4" width="19.125" customWidth="1"/>
    <col min="5" max="5" width="24.875" customWidth="1"/>
    <col min="7" max="7" width="25.625" bestFit="1" customWidth="1"/>
  </cols>
  <sheetData>
    <row r="1" spans="1:22" s="10" customFormat="1" ht="15.75" customHeight="1" x14ac:dyDescent="0.25">
      <c r="A1" s="11" t="s">
        <v>53</v>
      </c>
      <c r="B1" s="18" t="s">
        <v>83</v>
      </c>
      <c r="C1" s="18" t="s">
        <v>84</v>
      </c>
      <c r="D1" s="52" t="s">
        <v>85</v>
      </c>
      <c r="E1" s="52"/>
      <c r="F1" s="18"/>
      <c r="G1" s="19" t="s">
        <v>86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8"/>
      <c r="U1" s="18"/>
      <c r="V1" s="18"/>
    </row>
    <row r="2" spans="1:22" s="10" customFormat="1" x14ac:dyDescent="0.25">
      <c r="B2" s="18"/>
      <c r="C2" s="18"/>
      <c r="D2" s="18" t="s">
        <v>87</v>
      </c>
      <c r="E2" s="18" t="s">
        <v>88</v>
      </c>
      <c r="F2" s="18"/>
      <c r="G2" s="18"/>
      <c r="H2" s="18" t="s">
        <v>61</v>
      </c>
      <c r="I2" s="18" t="s">
        <v>62</v>
      </c>
      <c r="J2" s="18" t="s">
        <v>63</v>
      </c>
      <c r="K2" s="18" t="s">
        <v>64</v>
      </c>
      <c r="L2" s="18" t="s">
        <v>65</v>
      </c>
      <c r="M2" s="18" t="s">
        <v>66</v>
      </c>
      <c r="N2" s="18" t="s">
        <v>67</v>
      </c>
      <c r="O2" s="18" t="s">
        <v>68</v>
      </c>
      <c r="P2" s="18" t="s">
        <v>69</v>
      </c>
      <c r="Q2" s="18" t="s">
        <v>70</v>
      </c>
      <c r="R2" s="18" t="s">
        <v>71</v>
      </c>
      <c r="S2" s="18" t="s">
        <v>72</v>
      </c>
      <c r="T2" s="18"/>
      <c r="U2" s="18"/>
      <c r="V2" s="18"/>
    </row>
    <row r="3" spans="1:22" s="10" customFormat="1" x14ac:dyDescent="0.25">
      <c r="A3" s="10" t="s">
        <v>79</v>
      </c>
      <c r="B3" s="15">
        <f>(C3/$B$11)*100</f>
        <v>80.952380952380949</v>
      </c>
      <c r="C3" s="15">
        <v>42.5</v>
      </c>
      <c r="D3" s="15">
        <f>C3*Ingredients!G3</f>
        <v>30.555802668776277</v>
      </c>
      <c r="E3" s="15">
        <f>C3*Ingredients!H3</f>
        <v>1.4035221770329203</v>
      </c>
      <c r="F3" s="18"/>
      <c r="G3" s="18" t="str">
        <f t="shared" ref="G3:G8" si="0">A3</f>
        <v>Elephant Grass</v>
      </c>
      <c r="H3" s="15">
        <f>$C$3*Ingredients!I3</f>
        <v>0</v>
      </c>
      <c r="I3" s="15">
        <f>$C$3*Ingredients!J3</f>
        <v>0</v>
      </c>
      <c r="J3" s="15">
        <f>$C$3*Ingredients!K3</f>
        <v>0</v>
      </c>
      <c r="K3" s="15">
        <f>$C$3*Ingredients!L3</f>
        <v>0</v>
      </c>
      <c r="L3" s="15">
        <f>$C$3*Ingredients!M3</f>
        <v>0</v>
      </c>
      <c r="M3" s="15">
        <f>$C$3*Ingredients!N3</f>
        <v>0</v>
      </c>
      <c r="N3" s="15">
        <f>$C$3*Ingredients!O3</f>
        <v>0</v>
      </c>
      <c r="O3" s="15">
        <f>$C$3*Ingredients!P3</f>
        <v>0</v>
      </c>
      <c r="P3" s="15">
        <f>$C$3*Ingredients!Q3</f>
        <v>0</v>
      </c>
      <c r="Q3" s="15">
        <f>$C$3*Ingredients!R3</f>
        <v>0</v>
      </c>
      <c r="R3" s="15">
        <f>$C$3*Ingredients!S3</f>
        <v>0</v>
      </c>
      <c r="S3" s="15">
        <f>$C$3*Ingredients!T3</f>
        <v>0</v>
      </c>
      <c r="T3" s="18"/>
      <c r="U3" s="18"/>
      <c r="V3" s="18"/>
    </row>
    <row r="4" spans="1:22" s="10" customFormat="1" x14ac:dyDescent="0.25">
      <c r="A4" s="10" t="s">
        <v>80</v>
      </c>
      <c r="B4" s="15">
        <f t="shared" ref="B4:B8" si="1">(C4/$B$11)*100</f>
        <v>15.238095238095239</v>
      </c>
      <c r="C4" s="15">
        <v>8</v>
      </c>
      <c r="D4" s="15">
        <f>C4*Ingredients!G4</f>
        <v>23.224127999999997</v>
      </c>
      <c r="E4" s="15">
        <f>C4*Ingredients!H4</f>
        <v>0.66815999999999998</v>
      </c>
      <c r="F4" s="18"/>
      <c r="G4" s="18" t="str">
        <f t="shared" si="0"/>
        <v>Steam-flaked corn</v>
      </c>
      <c r="H4" s="15">
        <f>$C$4*Ingredients!I4</f>
        <v>22.146719999999998</v>
      </c>
      <c r="I4" s="15">
        <f>$C$4*Ingredients!J4</f>
        <v>13.704959999999996</v>
      </c>
      <c r="J4" s="15">
        <f>$C$4*Ingredients!K4</f>
        <v>15.796480000000001</v>
      </c>
      <c r="K4" s="15">
        <f>$C$4*Ingredients!L4</f>
        <v>57.461759999999991</v>
      </c>
      <c r="L4" s="15">
        <f>$C$4*Ingredients!M4</f>
        <v>12.728</v>
      </c>
      <c r="M4" s="15">
        <f>$C$4*Ingredients!N4</f>
        <v>10.27872</v>
      </c>
      <c r="N4" s="15">
        <f>$C$4*Ingredients!O4</f>
        <v>22.807200000000002</v>
      </c>
      <c r="O4" s="15">
        <f>$C$4*Ingredients!P4</f>
        <v>14.833280000000002</v>
      </c>
      <c r="P4" s="15">
        <f>$C$4*Ingredients!Q4</f>
        <v>3.3023999999999996</v>
      </c>
      <c r="Q4" s="15">
        <f>$C$4*Ingredients!R4</f>
        <v>21.438079999999996</v>
      </c>
      <c r="R4" s="15">
        <f>$C$4*Ingredients!S4</f>
        <v>10.457599999999999</v>
      </c>
      <c r="S4" s="15">
        <f>$C$4*Ingredients!T4</f>
        <v>14.131519999999998</v>
      </c>
      <c r="T4" s="18"/>
      <c r="U4" s="18"/>
      <c r="V4" s="18"/>
    </row>
    <row r="5" spans="1:22" s="10" customFormat="1" x14ac:dyDescent="0.25">
      <c r="A5" s="10" t="s">
        <v>73</v>
      </c>
      <c r="B5" s="15">
        <f t="shared" si="1"/>
        <v>0</v>
      </c>
      <c r="C5" s="15">
        <v>0</v>
      </c>
      <c r="D5" s="15">
        <f>C5*Ingredients!G5</f>
        <v>0</v>
      </c>
      <c r="E5" s="15">
        <f>C5*Ingredients!H5</f>
        <v>0</v>
      </c>
      <c r="F5" s="18"/>
      <c r="G5" s="18" t="str">
        <f t="shared" si="0"/>
        <v>Ground corn</v>
      </c>
      <c r="H5" s="15">
        <f>$C$5*Ingredients!I5</f>
        <v>0</v>
      </c>
      <c r="I5" s="15">
        <f>$C$5*Ingredients!J5</f>
        <v>0</v>
      </c>
      <c r="J5" s="15">
        <f>$C$5*Ingredients!K5</f>
        <v>0</v>
      </c>
      <c r="K5" s="15">
        <f>$C$5*Ingredients!L5</f>
        <v>0</v>
      </c>
      <c r="L5" s="15">
        <f>$C$5*Ingredients!M5</f>
        <v>0</v>
      </c>
      <c r="M5" s="15">
        <f>$C$5*Ingredients!N5</f>
        <v>0</v>
      </c>
      <c r="N5" s="15">
        <f>$C$5*Ingredients!O5</f>
        <v>0</v>
      </c>
      <c r="O5" s="15">
        <f>$C$5*Ingredients!P5</f>
        <v>0</v>
      </c>
      <c r="P5" s="15">
        <f>$C$5*Ingredients!Q5</f>
        <v>0</v>
      </c>
      <c r="Q5" s="15">
        <f>$C$5*Ingredients!R5</f>
        <v>0</v>
      </c>
      <c r="R5" s="15">
        <f>$C$5*Ingredients!S5</f>
        <v>0</v>
      </c>
      <c r="S5" s="15">
        <f>$C$5*Ingredients!T5</f>
        <v>0</v>
      </c>
      <c r="T5" s="18"/>
      <c r="U5" s="18"/>
      <c r="V5" s="18"/>
    </row>
    <row r="6" spans="1:22" s="10" customFormat="1" x14ac:dyDescent="0.25">
      <c r="A6" s="10" t="s">
        <v>81</v>
      </c>
      <c r="B6" s="15">
        <f t="shared" si="1"/>
        <v>2.4761904761904763</v>
      </c>
      <c r="C6" s="15">
        <v>1.3</v>
      </c>
      <c r="D6" s="15">
        <f>C6*Ingredients!G6</f>
        <v>2.898285</v>
      </c>
      <c r="E6" s="15">
        <f>C6*Ingredients!H6</f>
        <v>0.55535999999999996</v>
      </c>
      <c r="F6" s="18"/>
      <c r="G6" s="18" t="str">
        <f t="shared" si="0"/>
        <v>Soybean meal</v>
      </c>
      <c r="H6" s="15">
        <f>$C$6*Ingredients!I6</f>
        <v>37.521509999999999</v>
      </c>
      <c r="I6" s="15">
        <f>$C$6*Ingredients!J6</f>
        <v>13.328640000000002</v>
      </c>
      <c r="J6" s="15">
        <f>$C$6*Ingredients!K6</f>
        <v>22.036222000000006</v>
      </c>
      <c r="K6" s="15">
        <f>$C$6*Ingredients!L6</f>
        <v>36.857392000000004</v>
      </c>
      <c r="L6" s="15">
        <f>$C$6*Ingredients!M6</f>
        <v>30.480008000000005</v>
      </c>
      <c r="M6" s="15">
        <f>$C$6*Ingredients!N6</f>
        <v>6.8725800000000001</v>
      </c>
      <c r="N6" s="15">
        <f>$C$6*Ingredients!O6</f>
        <v>24.435840000000002</v>
      </c>
      <c r="O6" s="15">
        <f>$C$6*Ingredients!P6</f>
        <v>18.292170000000002</v>
      </c>
      <c r="P6" s="15">
        <f>$C$6*Ingredients!Q6</f>
        <v>6.9489420000000006</v>
      </c>
      <c r="Q6" s="15">
        <f>$C$6*Ingredients!R6</f>
        <v>22.446957000000001</v>
      </c>
      <c r="R6" s="15">
        <f>$C$6*Ingredients!S6</f>
        <v>6.8031599999999992</v>
      </c>
      <c r="S6" s="15">
        <f>$C$6*Ingredients!T6</f>
        <v>16.188744000000003</v>
      </c>
      <c r="T6" s="18"/>
      <c r="U6" s="18"/>
      <c r="V6" s="18"/>
    </row>
    <row r="7" spans="1:22" s="10" customFormat="1" x14ac:dyDescent="0.25">
      <c r="A7" s="10" t="s">
        <v>82</v>
      </c>
      <c r="B7" s="15">
        <f t="shared" si="1"/>
        <v>0</v>
      </c>
      <c r="C7" s="15">
        <v>0</v>
      </c>
      <c r="D7" s="15">
        <f>C7*Ingredients!G7</f>
        <v>0</v>
      </c>
      <c r="E7" s="15">
        <f>C7*Ingredients!H7</f>
        <v>0</v>
      </c>
      <c r="F7" s="18"/>
      <c r="G7" s="18" t="str">
        <f t="shared" si="0"/>
        <v>Fat Supplement</v>
      </c>
      <c r="H7" s="15">
        <f>$C$7*Ingredients!I7</f>
        <v>0</v>
      </c>
      <c r="I7" s="15">
        <f>$C$7*Ingredients!J7</f>
        <v>0</v>
      </c>
      <c r="J7" s="15">
        <f>$C$7*Ingredients!K7</f>
        <v>0</v>
      </c>
      <c r="K7" s="15">
        <f>$C$7*Ingredients!L7</f>
        <v>0</v>
      </c>
      <c r="L7" s="15">
        <f>$C$7*Ingredients!M7</f>
        <v>0</v>
      </c>
      <c r="M7" s="15">
        <f>$C$7*Ingredients!N7</f>
        <v>0</v>
      </c>
      <c r="N7" s="15">
        <f>$C$7*Ingredients!O7</f>
        <v>0</v>
      </c>
      <c r="O7" s="15">
        <f>$C$7*Ingredients!P7</f>
        <v>0</v>
      </c>
      <c r="P7" s="15">
        <f>$C$7*Ingredients!Q7</f>
        <v>0</v>
      </c>
      <c r="Q7" s="15">
        <f>$C$7*Ingredients!R7</f>
        <v>0</v>
      </c>
      <c r="R7" s="15">
        <f>$C$7*Ingredients!S7</f>
        <v>0</v>
      </c>
      <c r="S7" s="15">
        <f>$C$7*Ingredients!T7</f>
        <v>0</v>
      </c>
      <c r="T7" s="18"/>
      <c r="U7" s="18"/>
      <c r="V7" s="18"/>
    </row>
    <row r="8" spans="1:22" s="10" customFormat="1" x14ac:dyDescent="0.25">
      <c r="A8" s="10" t="s">
        <v>89</v>
      </c>
      <c r="B8" s="15">
        <f t="shared" si="1"/>
        <v>1.3333333333333333</v>
      </c>
      <c r="C8" s="15">
        <v>0.7</v>
      </c>
      <c r="D8" s="15">
        <f>C8*Ingredients!G8</f>
        <v>0</v>
      </c>
      <c r="E8" s="15">
        <f>C8*Ingredients!H8</f>
        <v>0</v>
      </c>
      <c r="F8" s="18"/>
      <c r="G8" s="18" t="str">
        <f t="shared" si="0"/>
        <v>Vitamins, minerals etc.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8"/>
      <c r="U8" s="18"/>
      <c r="V8" s="18"/>
    </row>
    <row r="9" spans="1:22" s="10" customFormat="1" x14ac:dyDescent="0.25">
      <c r="A9" s="9" t="s">
        <v>18</v>
      </c>
      <c r="B9" s="15">
        <f>SUM(B3:B8)</f>
        <v>100</v>
      </c>
      <c r="C9" s="15">
        <f>SUM(C3:C8)</f>
        <v>52.5</v>
      </c>
      <c r="D9" s="18"/>
      <c r="E9" s="18"/>
      <c r="F9" s="18"/>
      <c r="G9" s="18" t="s">
        <v>18</v>
      </c>
      <c r="H9" s="15">
        <f>SUM(H3:H8)</f>
        <v>59.668229999999994</v>
      </c>
      <c r="I9" s="15">
        <f t="shared" ref="I9:S9" si="2">SUM(I3:I8)</f>
        <v>27.0336</v>
      </c>
      <c r="J9" s="15">
        <f t="shared" si="2"/>
        <v>37.832702000000005</v>
      </c>
      <c r="K9" s="15">
        <f t="shared" si="2"/>
        <v>94.319152000000003</v>
      </c>
      <c r="L9" s="15">
        <f t="shared" si="2"/>
        <v>43.208008000000007</v>
      </c>
      <c r="M9" s="15">
        <f t="shared" si="2"/>
        <v>17.151299999999999</v>
      </c>
      <c r="N9" s="15">
        <f t="shared" si="2"/>
        <v>47.243040000000008</v>
      </c>
      <c r="O9" s="15">
        <f t="shared" si="2"/>
        <v>33.125450000000001</v>
      </c>
      <c r="P9" s="15">
        <f t="shared" si="2"/>
        <v>10.251342000000001</v>
      </c>
      <c r="Q9" s="15">
        <f t="shared" si="2"/>
        <v>43.885036999999997</v>
      </c>
      <c r="R9" s="15">
        <f t="shared" si="2"/>
        <v>17.260759999999998</v>
      </c>
      <c r="S9" s="15">
        <f t="shared" si="2"/>
        <v>30.320264000000002</v>
      </c>
      <c r="T9" s="18"/>
      <c r="U9" s="18"/>
      <c r="V9" s="18"/>
    </row>
    <row r="10" spans="1:22" s="10" customFormat="1" ht="16.5" thickBot="1" x14ac:dyDescent="0.3">
      <c r="B10" s="15"/>
      <c r="C10" s="15"/>
      <c r="D10" s="18"/>
      <c r="E10" s="18"/>
      <c r="F10" s="18"/>
      <c r="G10" s="18" t="s">
        <v>90</v>
      </c>
      <c r="H10" s="53">
        <f>H9/$B$11</f>
        <v>1.1365377142857143</v>
      </c>
      <c r="I10" s="53">
        <f t="shared" ref="I10:S10" si="3">I9/$B$11</f>
        <v>0.51492571428571432</v>
      </c>
      <c r="J10" s="53">
        <f t="shared" si="3"/>
        <v>0.72062289523809531</v>
      </c>
      <c r="K10" s="53">
        <f t="shared" si="3"/>
        <v>1.7965552761904762</v>
      </c>
      <c r="L10" s="53">
        <f t="shared" si="3"/>
        <v>0.82300967619047627</v>
      </c>
      <c r="M10" s="53">
        <f t="shared" si="3"/>
        <v>0.32669142857142858</v>
      </c>
      <c r="N10" s="53">
        <f t="shared" si="3"/>
        <v>0.89986742857142876</v>
      </c>
      <c r="O10" s="53">
        <f t="shared" si="3"/>
        <v>0.6309609523809524</v>
      </c>
      <c r="P10" s="53">
        <f t="shared" si="3"/>
        <v>0.19526365714285715</v>
      </c>
      <c r="Q10" s="53">
        <f t="shared" si="3"/>
        <v>0.83590546666666665</v>
      </c>
      <c r="R10" s="53">
        <f t="shared" si="3"/>
        <v>0.32877638095238093</v>
      </c>
      <c r="S10" s="53">
        <f t="shared" si="3"/>
        <v>0.57752883809523814</v>
      </c>
      <c r="T10" s="18"/>
      <c r="U10" s="18"/>
      <c r="V10" s="18"/>
    </row>
    <row r="11" spans="1:22" s="10" customFormat="1" ht="16.5" thickBot="1" x14ac:dyDescent="0.3">
      <c r="A11" s="12" t="s">
        <v>96</v>
      </c>
      <c r="B11" s="15">
        <v>52.5</v>
      </c>
      <c r="C11" s="15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s="10" customFormat="1" x14ac:dyDescent="0.25">
      <c r="B12" s="18"/>
      <c r="C12" s="18"/>
      <c r="D12" s="50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s="10" customFormat="1" x14ac:dyDescent="0.25">
      <c r="B13" s="18"/>
      <c r="C13" s="18"/>
      <c r="D13" s="50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s="10" customFormat="1" x14ac:dyDescent="0.25">
      <c r="A14" s="6" t="s">
        <v>53</v>
      </c>
      <c r="B14" s="18" t="s">
        <v>94</v>
      </c>
      <c r="C14" s="18" t="s">
        <v>95</v>
      </c>
      <c r="D14" s="50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s="10" customFormat="1" x14ac:dyDescent="0.25">
      <c r="B15" s="18"/>
      <c r="C15" s="18"/>
      <c r="D15" s="50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s="10" customFormat="1" x14ac:dyDescent="0.25">
      <c r="A16" s="10" t="s">
        <v>79</v>
      </c>
      <c r="B16" s="15">
        <f>(C16/$B$24)*100</f>
        <v>48.571428571428569</v>
      </c>
      <c r="C16" s="15">
        <v>8.5</v>
      </c>
      <c r="D16" s="50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s="10" customFormat="1" x14ac:dyDescent="0.25">
      <c r="A17" s="10" t="s">
        <v>80</v>
      </c>
      <c r="B17" s="15">
        <f t="shared" ref="B17:B21" si="4">(C17/$B$24)*100</f>
        <v>41.257142857142853</v>
      </c>
      <c r="C17" s="15">
        <v>7.22</v>
      </c>
      <c r="D17" s="50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s="10" customFormat="1" x14ac:dyDescent="0.25">
      <c r="A18" s="10" t="s">
        <v>73</v>
      </c>
      <c r="B18" s="15">
        <f t="shared" si="4"/>
        <v>0</v>
      </c>
      <c r="C18" s="15">
        <v>0</v>
      </c>
      <c r="D18" s="50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s="10" customFormat="1" x14ac:dyDescent="0.25">
      <c r="A19" s="10" t="s">
        <v>81</v>
      </c>
      <c r="B19" s="15">
        <f t="shared" si="4"/>
        <v>6.6857142857142851</v>
      </c>
      <c r="C19" s="15">
        <v>1.17</v>
      </c>
      <c r="D19" s="50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s="10" customFormat="1" x14ac:dyDescent="0.25">
      <c r="A20" s="10" t="s">
        <v>82</v>
      </c>
      <c r="B20" s="15">
        <f t="shared" si="4"/>
        <v>0</v>
      </c>
      <c r="C20" s="15">
        <v>0</v>
      </c>
      <c r="D20" s="50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s="10" customFormat="1" x14ac:dyDescent="0.25">
      <c r="A21" s="10" t="s">
        <v>89</v>
      </c>
      <c r="B21" s="15">
        <f t="shared" si="4"/>
        <v>3.4857142857142858</v>
      </c>
      <c r="C21" s="15">
        <v>0.61</v>
      </c>
      <c r="D21" s="50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s="10" customFormat="1" x14ac:dyDescent="0.25">
      <c r="A22" s="9" t="s">
        <v>18</v>
      </c>
      <c r="B22" s="15">
        <f>SUM(B16:B21)</f>
        <v>99.999999999999986</v>
      </c>
      <c r="C22" s="15">
        <f>SUM(C16:C21)</f>
        <v>17.5</v>
      </c>
      <c r="D22" s="50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s="10" customFormat="1" ht="16.5" thickBot="1" x14ac:dyDescent="0.3">
      <c r="B23" s="15"/>
      <c r="C23" s="15"/>
      <c r="D23" s="50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s="10" customFormat="1" ht="16.5" thickBot="1" x14ac:dyDescent="0.3">
      <c r="A24" s="12" t="s">
        <v>99</v>
      </c>
      <c r="B24" s="15">
        <v>17.5</v>
      </c>
      <c r="C24" s="15" t="s">
        <v>119</v>
      </c>
      <c r="D24" s="51">
        <f>(B24/B11)*100</f>
        <v>33.333333333333329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s="10" customFormat="1" x14ac:dyDescent="0.25">
      <c r="B25" s="18"/>
      <c r="C25" s="18"/>
      <c r="D25" s="50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s="10" customFormat="1" x14ac:dyDescent="0.25">
      <c r="B26" s="18"/>
      <c r="C26" s="18"/>
      <c r="D26" s="18"/>
      <c r="E26" s="50"/>
      <c r="F26" s="50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s="10" customFormat="1" x14ac:dyDescent="0.25">
      <c r="B27" s="18"/>
      <c r="C27" s="18" t="s">
        <v>91</v>
      </c>
      <c r="D27" s="18" t="s">
        <v>92</v>
      </c>
      <c r="E27" s="18" t="s">
        <v>93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s="10" customFormat="1" x14ac:dyDescent="0.25">
      <c r="B28" s="18"/>
      <c r="C28" s="18" t="s">
        <v>97</v>
      </c>
      <c r="D28" s="17">
        <f>((D4+D6))*4.18/B11</f>
        <v>2.0798416445714283</v>
      </c>
      <c r="E28" s="17">
        <f>((E4+E6))/B11</f>
        <v>2.3305142857142858E-2</v>
      </c>
      <c r="F28" s="16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s="10" customFormat="1" x14ac:dyDescent="0.25">
      <c r="B29" s="18"/>
      <c r="C29" s="18" t="s">
        <v>98</v>
      </c>
      <c r="D29" s="17">
        <f>((D4+D6+D3))*4.18/B11</f>
        <v>4.5126655522949486</v>
      </c>
      <c r="E29" s="17">
        <f>((E6+E4+E3))/B11</f>
        <v>5.0038898610150859E-2</v>
      </c>
      <c r="F29" s="16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s="10" customFormat="1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2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2:22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2:22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2:22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2:22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2:22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2:22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2:22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</sheetData>
  <mergeCells count="2">
    <mergeCell ref="D1:E1"/>
    <mergeCell ref="G1:S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40"/>
  <sheetViews>
    <sheetView topLeftCell="B1" workbookViewId="0">
      <selection activeCell="B1" sqref="B1:T40"/>
    </sheetView>
  </sheetViews>
  <sheetFormatPr defaultColWidth="8.875" defaultRowHeight="15.75" x14ac:dyDescent="0.25"/>
  <cols>
    <col min="1" max="1" width="29.625" bestFit="1" customWidth="1"/>
    <col min="2" max="2" width="16.375" customWidth="1"/>
    <col min="3" max="3" width="17.875" bestFit="1" customWidth="1"/>
    <col min="4" max="4" width="19.125" customWidth="1"/>
    <col min="5" max="5" width="24.875" customWidth="1"/>
    <col min="7" max="7" width="25.625" bestFit="1" customWidth="1"/>
  </cols>
  <sheetData>
    <row r="1" spans="1:20" s="10" customFormat="1" ht="15.75" customHeight="1" x14ac:dyDescent="0.25">
      <c r="A1" s="11" t="s">
        <v>53</v>
      </c>
      <c r="B1" s="18" t="s">
        <v>83</v>
      </c>
      <c r="C1" s="18" t="s">
        <v>84</v>
      </c>
      <c r="D1" s="52" t="s">
        <v>85</v>
      </c>
      <c r="E1" s="52"/>
      <c r="F1" s="18"/>
      <c r="G1" s="19" t="s">
        <v>86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8"/>
    </row>
    <row r="2" spans="1:20" s="10" customFormat="1" x14ac:dyDescent="0.25">
      <c r="B2" s="18"/>
      <c r="C2" s="18"/>
      <c r="D2" s="18" t="s">
        <v>87</v>
      </c>
      <c r="E2" s="18" t="s">
        <v>88</v>
      </c>
      <c r="F2" s="18"/>
      <c r="G2" s="18"/>
      <c r="H2" s="18" t="s">
        <v>61</v>
      </c>
      <c r="I2" s="18" t="s">
        <v>62</v>
      </c>
      <c r="J2" s="18" t="s">
        <v>63</v>
      </c>
      <c r="K2" s="18" t="s">
        <v>64</v>
      </c>
      <c r="L2" s="18" t="s">
        <v>65</v>
      </c>
      <c r="M2" s="18" t="s">
        <v>66</v>
      </c>
      <c r="N2" s="18" t="s">
        <v>67</v>
      </c>
      <c r="O2" s="18" t="s">
        <v>68</v>
      </c>
      <c r="P2" s="18" t="s">
        <v>69</v>
      </c>
      <c r="Q2" s="18" t="s">
        <v>70</v>
      </c>
      <c r="R2" s="18" t="s">
        <v>71</v>
      </c>
      <c r="S2" s="18" t="s">
        <v>72</v>
      </c>
      <c r="T2" s="18"/>
    </row>
    <row r="3" spans="1:20" s="10" customFormat="1" x14ac:dyDescent="0.25">
      <c r="A3" s="10" t="s">
        <v>79</v>
      </c>
      <c r="B3" s="15">
        <f>(C3/$B$11)*100</f>
        <v>79.381443298969074</v>
      </c>
      <c r="C3" s="15">
        <v>38.5</v>
      </c>
      <c r="D3" s="15">
        <f>C3*Ingredients!G3</f>
        <v>27.679962417597331</v>
      </c>
      <c r="E3" s="15">
        <f>C3*Ingredients!H3</f>
        <v>1.2714259721357042</v>
      </c>
      <c r="F3" s="18"/>
      <c r="G3" s="18" t="str">
        <f t="shared" ref="G3:G8" si="0">A3</f>
        <v>Elephant Grass</v>
      </c>
      <c r="H3" s="15">
        <f>$C$3*Ingredients!I3</f>
        <v>0</v>
      </c>
      <c r="I3" s="15">
        <f>$C$3*Ingredients!J3</f>
        <v>0</v>
      </c>
      <c r="J3" s="15">
        <f>$C$3*Ingredients!K3</f>
        <v>0</v>
      </c>
      <c r="K3" s="15">
        <f>$C$3*Ingredients!L3</f>
        <v>0</v>
      </c>
      <c r="L3" s="15">
        <f>$C$3*Ingredients!M3</f>
        <v>0</v>
      </c>
      <c r="M3" s="15">
        <f>$C$3*Ingredients!N3</f>
        <v>0</v>
      </c>
      <c r="N3" s="15">
        <f>$C$3*Ingredients!O3</f>
        <v>0</v>
      </c>
      <c r="O3" s="15">
        <f>$C$3*Ingredients!P3</f>
        <v>0</v>
      </c>
      <c r="P3" s="15">
        <f>$C$3*Ingredients!Q3</f>
        <v>0</v>
      </c>
      <c r="Q3" s="15">
        <f>$C$3*Ingredients!R3</f>
        <v>0</v>
      </c>
      <c r="R3" s="15">
        <f>$C$3*Ingredients!S3</f>
        <v>0</v>
      </c>
      <c r="S3" s="15">
        <f>$C$3*Ingredients!T3</f>
        <v>0</v>
      </c>
      <c r="T3" s="18"/>
    </row>
    <row r="4" spans="1:20" s="10" customFormat="1" x14ac:dyDescent="0.25">
      <c r="A4" s="10" t="s">
        <v>80</v>
      </c>
      <c r="B4" s="15">
        <f t="shared" ref="B4:B8" si="1">(C4/$B$11)*100</f>
        <v>15.876288659793813</v>
      </c>
      <c r="C4" s="15">
        <v>7.7</v>
      </c>
      <c r="D4" s="15">
        <f>C4*Ingredients!G4</f>
        <v>22.353223199999999</v>
      </c>
      <c r="E4" s="15">
        <f>C4*Ingredients!H4</f>
        <v>0.64310400000000001</v>
      </c>
      <c r="F4" s="18"/>
      <c r="G4" s="18" t="str">
        <f t="shared" si="0"/>
        <v>Steam-flaked corn</v>
      </c>
      <c r="H4" s="15">
        <f>$C$4*Ingredients!I4</f>
        <v>21.316217999999999</v>
      </c>
      <c r="I4" s="15">
        <f>$C$4*Ingredients!J4</f>
        <v>13.191023999999997</v>
      </c>
      <c r="J4" s="15">
        <f>$C$4*Ingredients!K4</f>
        <v>15.204112</v>
      </c>
      <c r="K4" s="15">
        <f>$C$4*Ingredients!L4</f>
        <v>55.306943999999994</v>
      </c>
      <c r="L4" s="15">
        <f>$C$4*Ingredients!M4</f>
        <v>12.2507</v>
      </c>
      <c r="M4" s="15">
        <f>$C$4*Ingredients!N4</f>
        <v>9.8932680000000008</v>
      </c>
      <c r="N4" s="15">
        <f>$C$4*Ingredients!O4</f>
        <v>21.951930000000001</v>
      </c>
      <c r="O4" s="15">
        <f>$C$4*Ingredients!P4</f>
        <v>14.277032000000002</v>
      </c>
      <c r="P4" s="15">
        <f>$C$4*Ingredients!Q4</f>
        <v>3.1785599999999996</v>
      </c>
      <c r="Q4" s="15">
        <f>$C$4*Ingredients!R4</f>
        <v>20.634151999999997</v>
      </c>
      <c r="R4" s="15">
        <f>$C$4*Ingredients!S4</f>
        <v>10.065439999999999</v>
      </c>
      <c r="S4" s="15">
        <f>$C$4*Ingredients!T4</f>
        <v>13.601588</v>
      </c>
      <c r="T4" s="18"/>
    </row>
    <row r="5" spans="1:20" s="10" customFormat="1" x14ac:dyDescent="0.25">
      <c r="A5" s="10" t="s">
        <v>73</v>
      </c>
      <c r="B5" s="15">
        <f t="shared" si="1"/>
        <v>0</v>
      </c>
      <c r="C5" s="15">
        <v>0</v>
      </c>
      <c r="D5" s="15">
        <f>C5*Ingredients!G5</f>
        <v>0</v>
      </c>
      <c r="E5" s="15">
        <f>C5*Ingredients!H5</f>
        <v>0</v>
      </c>
      <c r="F5" s="18"/>
      <c r="G5" s="18" t="str">
        <f t="shared" si="0"/>
        <v>Ground corn</v>
      </c>
      <c r="H5" s="15">
        <f>$C$5*Ingredients!I5</f>
        <v>0</v>
      </c>
      <c r="I5" s="15">
        <f>$C$5*Ingredients!J5</f>
        <v>0</v>
      </c>
      <c r="J5" s="15">
        <f>$C$5*Ingredients!K5</f>
        <v>0</v>
      </c>
      <c r="K5" s="15">
        <f>$C$5*Ingredients!L5</f>
        <v>0</v>
      </c>
      <c r="L5" s="15">
        <f>$C$5*Ingredients!M5</f>
        <v>0</v>
      </c>
      <c r="M5" s="15">
        <f>$C$5*Ingredients!N5</f>
        <v>0</v>
      </c>
      <c r="N5" s="15">
        <f>$C$5*Ingredients!O5</f>
        <v>0</v>
      </c>
      <c r="O5" s="15">
        <f>$C$5*Ingredients!P5</f>
        <v>0</v>
      </c>
      <c r="P5" s="15">
        <f>$C$5*Ingredients!Q5</f>
        <v>0</v>
      </c>
      <c r="Q5" s="15">
        <f>$C$5*Ingredients!R5</f>
        <v>0</v>
      </c>
      <c r="R5" s="15">
        <f>$C$5*Ingredients!S5</f>
        <v>0</v>
      </c>
      <c r="S5" s="15">
        <f>$C$5*Ingredients!T5</f>
        <v>0</v>
      </c>
      <c r="T5" s="18"/>
    </row>
    <row r="6" spans="1:20" s="10" customFormat="1" x14ac:dyDescent="0.25">
      <c r="A6" s="10" t="s">
        <v>81</v>
      </c>
      <c r="B6" s="15">
        <f t="shared" si="1"/>
        <v>2.68041237113402</v>
      </c>
      <c r="C6" s="15">
        <v>1.2999999999999998</v>
      </c>
      <c r="D6" s="15">
        <f>C6*Ingredients!G6</f>
        <v>2.8982849999999996</v>
      </c>
      <c r="E6" s="15">
        <f>C6*Ingredients!H6</f>
        <v>0.55535999999999985</v>
      </c>
      <c r="F6" s="18"/>
      <c r="G6" s="18" t="str">
        <f t="shared" si="0"/>
        <v>Soybean meal</v>
      </c>
      <c r="H6" s="15">
        <f>$C$6*Ingredients!I6</f>
        <v>37.521509999999992</v>
      </c>
      <c r="I6" s="15">
        <f>$C$6*Ingredients!J6</f>
        <v>13.328639999999998</v>
      </c>
      <c r="J6" s="15">
        <f>$C$6*Ingredients!K6</f>
        <v>22.036222000000002</v>
      </c>
      <c r="K6" s="15">
        <f>$C$6*Ingredients!L6</f>
        <v>36.857391999999997</v>
      </c>
      <c r="L6" s="15">
        <f>$C$6*Ingredients!M6</f>
        <v>30.480007999999998</v>
      </c>
      <c r="M6" s="15">
        <f>$C$6*Ingredients!N6</f>
        <v>6.8725799999999992</v>
      </c>
      <c r="N6" s="15">
        <f>$C$6*Ingredients!O6</f>
        <v>24.435839999999999</v>
      </c>
      <c r="O6" s="15">
        <f>$C$6*Ingredients!P6</f>
        <v>18.292169999999999</v>
      </c>
      <c r="P6" s="15">
        <f>$C$6*Ingredients!Q6</f>
        <v>6.9489419999999997</v>
      </c>
      <c r="Q6" s="15">
        <f>$C$6*Ingredients!R6</f>
        <v>22.446956999999998</v>
      </c>
      <c r="R6" s="15">
        <f>$C$6*Ingredients!S6</f>
        <v>6.8031599999999983</v>
      </c>
      <c r="S6" s="15">
        <f>$C$6*Ingredients!T6</f>
        <v>16.188744</v>
      </c>
      <c r="T6" s="18"/>
    </row>
    <row r="7" spans="1:20" s="10" customFormat="1" x14ac:dyDescent="0.25">
      <c r="A7" s="10" t="s">
        <v>82</v>
      </c>
      <c r="B7" s="15">
        <f t="shared" si="1"/>
        <v>0.86597938144329889</v>
      </c>
      <c r="C7" s="15">
        <v>0.42</v>
      </c>
      <c r="D7" s="15">
        <f>C7*Ingredients!G7</f>
        <v>3.1116959999999998</v>
      </c>
      <c r="E7" s="15">
        <f>C7*Ingredients!H7</f>
        <v>0</v>
      </c>
      <c r="F7" s="18"/>
      <c r="G7" s="18" t="str">
        <f t="shared" si="0"/>
        <v>Fat Supplement</v>
      </c>
      <c r="H7" s="15">
        <f>$C$7*Ingredients!I7</f>
        <v>0</v>
      </c>
      <c r="I7" s="15">
        <f>$C$7*Ingredients!J7</f>
        <v>0</v>
      </c>
      <c r="J7" s="15">
        <f>$C$7*Ingredients!K7</f>
        <v>0</v>
      </c>
      <c r="K7" s="15">
        <f>$C$7*Ingredients!L7</f>
        <v>0</v>
      </c>
      <c r="L7" s="15">
        <f>$C$7*Ingredients!M7</f>
        <v>0</v>
      </c>
      <c r="M7" s="15">
        <f>$C$7*Ingredients!N7</f>
        <v>0</v>
      </c>
      <c r="N7" s="15">
        <f>$C$7*Ingredients!O7</f>
        <v>0</v>
      </c>
      <c r="O7" s="15">
        <f>$C$7*Ingredients!P7</f>
        <v>0</v>
      </c>
      <c r="P7" s="15">
        <f>$C$7*Ingredients!Q7</f>
        <v>0</v>
      </c>
      <c r="Q7" s="15">
        <f>$C$7*Ingredients!R7</f>
        <v>0</v>
      </c>
      <c r="R7" s="15">
        <f>$C$7*Ingredients!S7</f>
        <v>0</v>
      </c>
      <c r="S7" s="15">
        <f>$C$7*Ingredients!T7</f>
        <v>0</v>
      </c>
      <c r="T7" s="18"/>
    </row>
    <row r="8" spans="1:20" s="10" customFormat="1" x14ac:dyDescent="0.25">
      <c r="A8" s="10" t="s">
        <v>89</v>
      </c>
      <c r="B8" s="15">
        <f t="shared" si="1"/>
        <v>1.1958762886597929</v>
      </c>
      <c r="C8" s="15">
        <v>0.57999999999999963</v>
      </c>
      <c r="D8" s="15">
        <f>C8*Ingredients!G8</f>
        <v>0</v>
      </c>
      <c r="E8" s="15">
        <f>C8*Ingredients!H8</f>
        <v>0</v>
      </c>
      <c r="F8" s="18"/>
      <c r="G8" s="18" t="str">
        <f t="shared" si="0"/>
        <v>Vitamins, minerals etc.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8"/>
    </row>
    <row r="9" spans="1:20" s="10" customFormat="1" x14ac:dyDescent="0.25">
      <c r="A9" s="9" t="s">
        <v>18</v>
      </c>
      <c r="B9" s="15">
        <f>SUM(B3:B8)</f>
        <v>100</v>
      </c>
      <c r="C9" s="15">
        <f>SUM(C3:C8)</f>
        <v>48.5</v>
      </c>
      <c r="D9" s="18"/>
      <c r="E9" s="18"/>
      <c r="F9" s="18"/>
      <c r="G9" s="18" t="s">
        <v>18</v>
      </c>
      <c r="H9" s="15">
        <f>SUM(H3:H8)</f>
        <v>58.837727999999991</v>
      </c>
      <c r="I9" s="15">
        <f t="shared" ref="I9:S9" si="2">SUM(I3:I8)</f>
        <v>26.519663999999995</v>
      </c>
      <c r="J9" s="15">
        <f t="shared" si="2"/>
        <v>37.240334000000004</v>
      </c>
      <c r="K9" s="15">
        <f t="shared" si="2"/>
        <v>92.164335999999992</v>
      </c>
      <c r="L9" s="15">
        <f t="shared" si="2"/>
        <v>42.730708</v>
      </c>
      <c r="M9" s="15">
        <f t="shared" si="2"/>
        <v>16.765847999999998</v>
      </c>
      <c r="N9" s="15">
        <f t="shared" si="2"/>
        <v>46.387770000000003</v>
      </c>
      <c r="O9" s="15">
        <f t="shared" si="2"/>
        <v>32.569202000000004</v>
      </c>
      <c r="P9" s="15">
        <f t="shared" si="2"/>
        <v>10.127502</v>
      </c>
      <c r="Q9" s="15">
        <f t="shared" si="2"/>
        <v>43.081108999999998</v>
      </c>
      <c r="R9" s="15">
        <f t="shared" si="2"/>
        <v>16.868599999999997</v>
      </c>
      <c r="S9" s="15">
        <f t="shared" si="2"/>
        <v>29.790331999999999</v>
      </c>
      <c r="T9" s="18"/>
    </row>
    <row r="10" spans="1:20" s="10" customFormat="1" ht="16.5" thickBot="1" x14ac:dyDescent="0.3">
      <c r="B10" s="15"/>
      <c r="C10" s="15"/>
      <c r="D10" s="18"/>
      <c r="E10" s="18"/>
      <c r="F10" s="18"/>
      <c r="G10" s="18" t="s">
        <v>90</v>
      </c>
      <c r="H10" s="53">
        <f>H9/$B$11</f>
        <v>1.2131490309278348</v>
      </c>
      <c r="I10" s="53">
        <f>I9/$B$11</f>
        <v>0.54679719587628861</v>
      </c>
      <c r="J10" s="53">
        <f t="shared" ref="J10:S10" si="3">J9/$B$11</f>
        <v>0.76784193814432999</v>
      </c>
      <c r="K10" s="53">
        <f t="shared" si="3"/>
        <v>1.9002955876288659</v>
      </c>
      <c r="L10" s="53">
        <f t="shared" si="3"/>
        <v>0.88104552577319584</v>
      </c>
      <c r="M10" s="53">
        <f t="shared" si="3"/>
        <v>0.34568758762886592</v>
      </c>
      <c r="N10" s="53">
        <f t="shared" si="3"/>
        <v>0.9564488659793815</v>
      </c>
      <c r="O10" s="53">
        <f t="shared" si="3"/>
        <v>0.67152993814432993</v>
      </c>
      <c r="P10" s="53">
        <f t="shared" si="3"/>
        <v>0.20881447422680413</v>
      </c>
      <c r="Q10" s="53">
        <f t="shared" si="3"/>
        <v>0.88827028865979374</v>
      </c>
      <c r="R10" s="53">
        <f t="shared" si="3"/>
        <v>0.34780618556701026</v>
      </c>
      <c r="S10" s="53">
        <f t="shared" si="3"/>
        <v>0.61423364948453607</v>
      </c>
      <c r="T10" s="18"/>
    </row>
    <row r="11" spans="1:20" s="10" customFormat="1" ht="16.5" thickBot="1" x14ac:dyDescent="0.3">
      <c r="A11" s="12" t="s">
        <v>96</v>
      </c>
      <c r="B11" s="15">
        <v>48.5</v>
      </c>
      <c r="C11" s="15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s="10" customFormat="1" x14ac:dyDescent="0.25">
      <c r="B12" s="18"/>
      <c r="C12" s="18"/>
      <c r="D12" s="50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spans="1:20" s="10" customFormat="1" x14ac:dyDescent="0.25">
      <c r="B13" s="18"/>
      <c r="C13" s="18"/>
      <c r="D13" s="50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pans="1:20" s="10" customFormat="1" x14ac:dyDescent="0.25">
      <c r="A14" s="6" t="s">
        <v>53</v>
      </c>
      <c r="B14" s="18" t="s">
        <v>94</v>
      </c>
      <c r="C14" s="18" t="s">
        <v>95</v>
      </c>
      <c r="D14" s="50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spans="1:20" s="10" customFormat="1" x14ac:dyDescent="0.25">
      <c r="B15" s="18"/>
      <c r="C15" s="18"/>
      <c r="D15" s="50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spans="1:20" s="10" customFormat="1" x14ac:dyDescent="0.25">
      <c r="A16" s="10" t="s">
        <v>79</v>
      </c>
      <c r="B16" s="15">
        <f>(C16/$B$24)*100</f>
        <v>46.107784431137731</v>
      </c>
      <c r="C16" s="15">
        <v>7.7</v>
      </c>
      <c r="D16" s="50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spans="1:20" s="10" customFormat="1" x14ac:dyDescent="0.25">
      <c r="A17" s="10" t="s">
        <v>80</v>
      </c>
      <c r="B17" s="15">
        <f t="shared" ref="B17:B21" si="4">(C17/$B$24)*100</f>
        <v>41.49700598802395</v>
      </c>
      <c r="C17" s="15">
        <v>6.93</v>
      </c>
      <c r="D17" s="50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spans="1:20" s="10" customFormat="1" x14ac:dyDescent="0.25">
      <c r="A18" s="10" t="s">
        <v>73</v>
      </c>
      <c r="B18" s="15">
        <f t="shared" si="4"/>
        <v>0</v>
      </c>
      <c r="C18" s="15">
        <v>0</v>
      </c>
      <c r="D18" s="50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s="10" customFormat="1" x14ac:dyDescent="0.25">
      <c r="A19" s="10" t="s">
        <v>81</v>
      </c>
      <c r="B19" s="15">
        <f t="shared" si="4"/>
        <v>7.0059880239520966</v>
      </c>
      <c r="C19" s="15">
        <v>1.17</v>
      </c>
      <c r="D19" s="50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spans="1:20" s="10" customFormat="1" x14ac:dyDescent="0.25">
      <c r="A20" s="10" t="s">
        <v>82</v>
      </c>
      <c r="B20" s="15">
        <f t="shared" si="4"/>
        <v>2.2634730538922154</v>
      </c>
      <c r="C20" s="15">
        <v>0.378</v>
      </c>
      <c r="D20" s="50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spans="1:20" s="10" customFormat="1" x14ac:dyDescent="0.25">
      <c r="A21" s="10" t="s">
        <v>89</v>
      </c>
      <c r="B21" s="15">
        <f t="shared" si="4"/>
        <v>3.1257485029940102</v>
      </c>
      <c r="C21" s="15">
        <v>0.52199999999999969</v>
      </c>
      <c r="D21" s="50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1:20" s="10" customFormat="1" x14ac:dyDescent="0.25">
      <c r="A22" s="9" t="s">
        <v>18</v>
      </c>
      <c r="B22" s="15">
        <f>SUM(B16:B21)</f>
        <v>100</v>
      </c>
      <c r="C22" s="15">
        <f>SUM(C16:C21)</f>
        <v>16.699999999999996</v>
      </c>
      <c r="D22" s="50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s="10" customFormat="1" ht="16.5" thickBot="1" x14ac:dyDescent="0.3">
      <c r="B23" s="15"/>
      <c r="C23" s="15"/>
      <c r="D23" s="50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0" s="10" customFormat="1" ht="16.5" thickBot="1" x14ac:dyDescent="0.3">
      <c r="A24" s="12" t="s">
        <v>99</v>
      </c>
      <c r="B24" s="15">
        <v>16.7</v>
      </c>
      <c r="C24" s="15" t="s">
        <v>119</v>
      </c>
      <c r="D24" s="51">
        <f>(B24/B11)*100</f>
        <v>34.432989690721648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s="10" customFormat="1" x14ac:dyDescent="0.25">
      <c r="B25" s="18"/>
      <c r="C25" s="18"/>
      <c r="D25" s="50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0" s="10" customFormat="1" x14ac:dyDescent="0.25">
      <c r="B26" s="18"/>
      <c r="C26" s="18"/>
      <c r="D26" s="18"/>
      <c r="E26" s="50"/>
      <c r="F26" s="50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s="10" customFormat="1" x14ac:dyDescent="0.25">
      <c r="B27" s="18"/>
      <c r="C27" s="18" t="s">
        <v>91</v>
      </c>
      <c r="D27" s="18" t="s">
        <v>92</v>
      </c>
      <c r="E27" s="18" t="s">
        <v>93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1:20" s="10" customFormat="1" x14ac:dyDescent="0.25">
      <c r="B28" s="18"/>
      <c r="C28" s="18" t="s">
        <v>97</v>
      </c>
      <c r="D28" s="17">
        <f>((D4+D6+D7))*4.18/B11</f>
        <v>2.444498836206185</v>
      </c>
      <c r="E28" s="17">
        <f>((E4+E6+E7))/B11</f>
        <v>2.471059793814433E-2</v>
      </c>
      <c r="F28" s="16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s="10" customFormat="1" x14ac:dyDescent="0.25">
      <c r="B29" s="18"/>
      <c r="C29" s="18" t="s">
        <v>98</v>
      </c>
      <c r="D29" s="17">
        <f>((D4+D6+D3+D7))*4.18/B11</f>
        <v>4.8301120919908627</v>
      </c>
      <c r="E29" s="17">
        <f>((E6+E7+E4+E3))/B11</f>
        <v>5.0925566435787717E-2</v>
      </c>
      <c r="F29" s="16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0" s="10" customFormat="1" x14ac:dyDescent="0.2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1:20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2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2:20" x14ac:dyDescent="0.2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2:20" x14ac:dyDescent="0.2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2:20" x14ac:dyDescent="0.2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2:20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2:20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2:20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2:20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2:20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</sheetData>
  <mergeCells count="2">
    <mergeCell ref="D1:E1"/>
    <mergeCell ref="G1:S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N202"/>
  <sheetViews>
    <sheetView workbookViewId="0">
      <selection activeCell="N25" sqref="N25"/>
    </sheetView>
  </sheetViews>
  <sheetFormatPr defaultColWidth="11" defaultRowHeight="15.75" x14ac:dyDescent="0.25"/>
  <cols>
    <col min="1" max="5" width="11" style="7"/>
    <col min="6" max="6" width="12.875" style="7" customWidth="1"/>
    <col min="7" max="12" width="11" style="7" customWidth="1"/>
    <col min="13" max="13" width="11" style="8" customWidth="1"/>
    <col min="14" max="14" width="12.625" style="8" bestFit="1" customWidth="1"/>
    <col min="15" max="15" width="11" style="8"/>
    <col min="16" max="16" width="14.375" style="8" customWidth="1"/>
    <col min="17" max="17" width="16.125" style="7" customWidth="1"/>
    <col min="18" max="18" width="8.625" style="7" bestFit="1" customWidth="1"/>
    <col min="19" max="19" width="16.125" style="7" customWidth="1"/>
    <col min="20" max="22" width="8.625" style="7" customWidth="1"/>
    <col min="23" max="23" width="13.5" style="7" customWidth="1"/>
    <col min="24" max="24" width="11.625" style="7" customWidth="1"/>
    <col min="25" max="25" width="11.875" style="7" customWidth="1"/>
    <col min="26" max="26" width="13.125" style="7" customWidth="1"/>
    <col min="27" max="38" width="11" style="7"/>
  </cols>
  <sheetData>
    <row r="1" spans="1:66" ht="15.75" customHeight="1" x14ac:dyDescent="0.25">
      <c r="A1" s="56"/>
      <c r="B1" s="56"/>
      <c r="C1" s="56"/>
      <c r="D1" s="56"/>
      <c r="E1" s="56"/>
      <c r="F1" s="57" t="s">
        <v>103</v>
      </c>
      <c r="G1" s="57" t="s">
        <v>104</v>
      </c>
      <c r="H1" s="57" t="s">
        <v>105</v>
      </c>
      <c r="I1" s="57" t="s">
        <v>106</v>
      </c>
      <c r="J1" s="57" t="s">
        <v>108</v>
      </c>
      <c r="K1" s="57" t="s">
        <v>109</v>
      </c>
      <c r="L1" s="57" t="s">
        <v>110</v>
      </c>
      <c r="M1" s="58" t="s">
        <v>117</v>
      </c>
      <c r="N1" s="58" t="s">
        <v>118</v>
      </c>
      <c r="O1" s="58" t="s">
        <v>111</v>
      </c>
      <c r="P1" s="58"/>
      <c r="Q1" s="58" t="s">
        <v>112</v>
      </c>
      <c r="R1" s="58"/>
      <c r="S1" s="64" t="s">
        <v>120</v>
      </c>
      <c r="T1" s="64" t="s">
        <v>121</v>
      </c>
      <c r="U1" s="64" t="s">
        <v>122</v>
      </c>
      <c r="V1" s="64" t="s">
        <v>123</v>
      </c>
      <c r="W1" s="58" t="s">
        <v>111</v>
      </c>
      <c r="X1" s="58"/>
      <c r="Y1" s="58" t="s">
        <v>112</v>
      </c>
      <c r="Z1" s="58"/>
      <c r="AA1" s="58" t="s">
        <v>130</v>
      </c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 t="s">
        <v>128</v>
      </c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 t="s">
        <v>129</v>
      </c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6"/>
      <c r="BL1" s="56"/>
      <c r="BM1" s="14"/>
      <c r="BN1" s="14"/>
    </row>
    <row r="2" spans="1:66" ht="31.5" x14ac:dyDescent="0.25">
      <c r="A2" s="56" t="s">
        <v>4</v>
      </c>
      <c r="B2" s="56" t="s">
        <v>5</v>
      </c>
      <c r="C2" s="56" t="s">
        <v>7</v>
      </c>
      <c r="D2" s="56" t="s">
        <v>8</v>
      </c>
      <c r="E2" s="59" t="s">
        <v>100</v>
      </c>
      <c r="F2" s="57"/>
      <c r="G2" s="57"/>
      <c r="H2" s="57"/>
      <c r="I2" s="57"/>
      <c r="J2" s="57"/>
      <c r="K2" s="57"/>
      <c r="L2" s="57"/>
      <c r="M2" s="58"/>
      <c r="N2" s="58"/>
      <c r="O2" s="29" t="s">
        <v>101</v>
      </c>
      <c r="P2" s="29" t="s">
        <v>102</v>
      </c>
      <c r="Q2" s="29" t="s">
        <v>101</v>
      </c>
      <c r="R2" s="29" t="s">
        <v>102</v>
      </c>
      <c r="S2" s="64"/>
      <c r="T2" s="64"/>
      <c r="U2" s="64" t="s">
        <v>126</v>
      </c>
      <c r="V2" s="64" t="s">
        <v>127</v>
      </c>
      <c r="W2" s="29" t="s">
        <v>124</v>
      </c>
      <c r="X2" s="29" t="s">
        <v>125</v>
      </c>
      <c r="Y2" s="29" t="s">
        <v>124</v>
      </c>
      <c r="Z2" s="29" t="s">
        <v>125</v>
      </c>
      <c r="AA2" s="56" t="s">
        <v>61</v>
      </c>
      <c r="AB2" s="56" t="s">
        <v>62</v>
      </c>
      <c r="AC2" s="56" t="s">
        <v>63</v>
      </c>
      <c r="AD2" s="56" t="s">
        <v>64</v>
      </c>
      <c r="AE2" s="56" t="s">
        <v>65</v>
      </c>
      <c r="AF2" s="56" t="s">
        <v>66</v>
      </c>
      <c r="AG2" s="56" t="s">
        <v>67</v>
      </c>
      <c r="AH2" s="56" t="s">
        <v>68</v>
      </c>
      <c r="AI2" s="56" t="s">
        <v>69</v>
      </c>
      <c r="AJ2" s="56" t="s">
        <v>70</v>
      </c>
      <c r="AK2" s="56" t="s">
        <v>71</v>
      </c>
      <c r="AL2" s="56" t="s">
        <v>72</v>
      </c>
      <c r="AM2" s="56" t="s">
        <v>61</v>
      </c>
      <c r="AN2" s="56" t="s">
        <v>62</v>
      </c>
      <c r="AO2" s="56" t="s">
        <v>63</v>
      </c>
      <c r="AP2" s="56" t="s">
        <v>64</v>
      </c>
      <c r="AQ2" s="56" t="s">
        <v>65</v>
      </c>
      <c r="AR2" s="56" t="s">
        <v>66</v>
      </c>
      <c r="AS2" s="56" t="s">
        <v>67</v>
      </c>
      <c r="AT2" s="56" t="s">
        <v>68</v>
      </c>
      <c r="AU2" s="56" t="s">
        <v>69</v>
      </c>
      <c r="AV2" s="56" t="s">
        <v>70</v>
      </c>
      <c r="AW2" s="56" t="s">
        <v>71</v>
      </c>
      <c r="AX2" s="56" t="s">
        <v>72</v>
      </c>
      <c r="AY2" s="56" t="s">
        <v>61</v>
      </c>
      <c r="AZ2" s="56" t="s">
        <v>62</v>
      </c>
      <c r="BA2" s="56" t="s">
        <v>63</v>
      </c>
      <c r="BB2" s="56" t="s">
        <v>64</v>
      </c>
      <c r="BC2" s="56" t="s">
        <v>65</v>
      </c>
      <c r="BD2" s="56" t="s">
        <v>66</v>
      </c>
      <c r="BE2" s="56" t="s">
        <v>67</v>
      </c>
      <c r="BF2" s="56" t="s">
        <v>68</v>
      </c>
      <c r="BG2" s="56" t="s">
        <v>69</v>
      </c>
      <c r="BH2" s="56" t="s">
        <v>70</v>
      </c>
      <c r="BI2" s="56" t="s">
        <v>71</v>
      </c>
      <c r="BJ2" s="56" t="s">
        <v>72</v>
      </c>
      <c r="BK2" s="56"/>
      <c r="BL2" s="56"/>
      <c r="BM2" s="14"/>
      <c r="BN2" s="14"/>
    </row>
    <row r="3" spans="1:66" x14ac:dyDescent="0.25">
      <c r="A3" s="60">
        <v>1895</v>
      </c>
      <c r="B3" s="60">
        <v>3</v>
      </c>
      <c r="C3" s="60" t="s">
        <v>113</v>
      </c>
      <c r="D3" s="60" t="s">
        <v>115</v>
      </c>
      <c r="E3" s="61">
        <v>6</v>
      </c>
      <c r="F3" s="60">
        <v>28.2</v>
      </c>
      <c r="G3" s="60">
        <v>3.21</v>
      </c>
      <c r="H3" s="60">
        <v>3.01</v>
      </c>
      <c r="I3" s="60">
        <v>4.8499999999999996</v>
      </c>
      <c r="J3" s="54">
        <v>0.90521999999999991</v>
      </c>
      <c r="K3" s="54">
        <v>0.84881999999999991</v>
      </c>
      <c r="L3" s="54">
        <v>1.3676999999999999</v>
      </c>
      <c r="M3" s="48">
        <v>17.57</v>
      </c>
      <c r="N3" s="48">
        <f>M3/'SF + FA diet'!$D$24%</f>
        <v>51.026646706586824</v>
      </c>
      <c r="O3" s="48">
        <f>N3*'SF + FA diet'!$D$28</f>
        <v>124.73457848975565</v>
      </c>
      <c r="P3" s="62">
        <f>N3*'SF + FA diet'!$E$28</f>
        <v>1.2608989508982036</v>
      </c>
      <c r="Q3" s="48">
        <f>N3*'SF + FA diet'!$D$29</f>
        <v>246.46442327123074</v>
      </c>
      <c r="R3" s="62">
        <f>N3*'SF + FA diet'!$E$29</f>
        <v>2.598560886851756</v>
      </c>
      <c r="S3" s="54">
        <f>((0.057*G3)+(0.0929*H3)+(0.0395*I3))</f>
        <v>0.65417400000000003</v>
      </c>
      <c r="T3" s="54">
        <f>S3*4.18</f>
        <v>2.7344473200000001</v>
      </c>
      <c r="U3" s="62">
        <f>T3*F3</f>
        <v>77.111414424000003</v>
      </c>
      <c r="V3" s="62">
        <f>J3</f>
        <v>0.90521999999999991</v>
      </c>
      <c r="W3" s="62">
        <f>U3/O3</f>
        <v>0.61820399249060753</v>
      </c>
      <c r="X3" s="62">
        <f>V3/P3</f>
        <v>0.71791637177203205</v>
      </c>
      <c r="Y3" s="62">
        <f>U3/Q3</f>
        <v>0.31287036644286764</v>
      </c>
      <c r="Z3" s="62">
        <f>V3/R3</f>
        <v>0.34835435435830964</v>
      </c>
      <c r="AA3" s="48">
        <f>$N3*'SF + FA diet'!$H$10</f>
        <v>61.902927003592801</v>
      </c>
      <c r="AB3" s="48">
        <f>$N3*'SF + FA diet'!$I$10</f>
        <v>27.901227334131733</v>
      </c>
      <c r="AC3" s="48">
        <f>$N3*'SF + FA diet'!$J$10</f>
        <v>39.180399304191617</v>
      </c>
      <c r="AD3" s="48">
        <f>$N3*'SF + FA diet'!$K$10</f>
        <v>96.965711588023936</v>
      </c>
      <c r="AE3" s="48">
        <f>$N3*'SF + FA diet'!$L$10</f>
        <v>44.956798776047897</v>
      </c>
      <c r="AF3" s="48">
        <f>$N3*'SF + FA diet'!$M$10</f>
        <v>17.639278404790417</v>
      </c>
      <c r="AG3" s="48">
        <f>$N3*'SF + FA diet'!$N$10</f>
        <v>48.804378377245513</v>
      </c>
      <c r="AH3" s="48">
        <f>$N3*'SF + FA diet'!$O$10</f>
        <v>34.265920906586828</v>
      </c>
      <c r="AI3" s="48">
        <f>$N3*'SF + FA diet'!$P$10</f>
        <v>10.655102403592814</v>
      </c>
      <c r="AJ3" s="48">
        <f>$N3*'SF + FA diet'!$Q$10</f>
        <v>45.325454199401193</v>
      </c>
      <c r="AK3" s="48">
        <f>$N3*'SF + FA diet'!$R$10</f>
        <v>17.747383353293412</v>
      </c>
      <c r="AL3" s="48">
        <f>$N3*'SF + FA diet'!$S$10</f>
        <v>31.34228342754491</v>
      </c>
      <c r="AM3" s="48">
        <f>$F3*Ingredients!I$8</f>
        <v>26.453855999999998</v>
      </c>
      <c r="AN3" s="48">
        <f>$F3*Ingredients!J$8</f>
        <v>23.825333999999998</v>
      </c>
      <c r="AO3" s="48">
        <f>$F3*Ingredients!K$8</f>
        <v>41.763072000000001</v>
      </c>
      <c r="AP3" s="48">
        <f>$F3*Ingredients!L$8</f>
        <v>75.387624000000002</v>
      </c>
      <c r="AQ3" s="48">
        <f>$F3*Ingredients!M$8</f>
        <v>59.055593999999999</v>
      </c>
      <c r="AR3" s="48">
        <f>$F3*Ingredients!N$8</f>
        <v>19.004544000000003</v>
      </c>
      <c r="AS3" s="48">
        <f>$F3*Ingredients!O$8</f>
        <v>39.160212000000001</v>
      </c>
      <c r="AT3" s="48">
        <f>$F3*Ingredients!P$8</f>
        <v>35.838815999999994</v>
      </c>
      <c r="AU3" s="48">
        <f>$F3*Ingredients!Q$8</f>
        <v>11.023662</v>
      </c>
      <c r="AV3" s="48">
        <f>$F3*Ingredients!R$8</f>
        <v>46.206264000000004</v>
      </c>
      <c r="AW3" s="48">
        <f>$F3*Ingredients!S$8</f>
        <v>4.8757800000000007</v>
      </c>
      <c r="AX3" s="48">
        <f>$F3*Ingredients!T$8</f>
        <v>29.819244000000001</v>
      </c>
      <c r="AY3" s="54">
        <f>AM3/AA3</f>
        <v>0.42734418678562058</v>
      </c>
      <c r="AZ3" s="54">
        <f>AN3/AB3</f>
        <v>0.85391705944255469</v>
      </c>
      <c r="BA3" s="54">
        <f t="shared" ref="BA3:BB3" si="0">AO3/AC3</f>
        <v>1.0659174674499063</v>
      </c>
      <c r="BB3" s="54">
        <f t="shared" si="0"/>
        <v>0.77746682580227666</v>
      </c>
      <c r="BC3" s="54">
        <f t="shared" ref="BC3" si="1">AQ3/AE3</f>
        <v>1.3136076323891563</v>
      </c>
      <c r="BD3" s="54">
        <f t="shared" ref="BD3:BE3" si="2">AR3/AF3</f>
        <v>1.0773991749480416</v>
      </c>
      <c r="BE3" s="54">
        <f t="shared" si="2"/>
        <v>0.80239136942389588</v>
      </c>
      <c r="BF3" s="54">
        <f t="shared" ref="BF3" si="3">AT3/AH3</f>
        <v>1.0459026067824377</v>
      </c>
      <c r="BG3" s="54">
        <f t="shared" ref="BG3" si="4">AU3/AI3</f>
        <v>1.0345899628597572</v>
      </c>
      <c r="BH3" s="54">
        <f>AV3/AJ3</f>
        <v>1.0194330054967313</v>
      </c>
      <c r="BI3" s="54">
        <f t="shared" ref="BI3" si="5">AW3/AK3</f>
        <v>0.27473233112391154</v>
      </c>
      <c r="BJ3" s="54">
        <f>AX3/AL3</f>
        <v>0.95140623908064093</v>
      </c>
      <c r="BK3" s="56"/>
      <c r="BL3" s="56"/>
      <c r="BM3" s="14"/>
      <c r="BN3" s="14"/>
    </row>
    <row r="4" spans="1:66" x14ac:dyDescent="0.25">
      <c r="A4" s="60">
        <v>1972</v>
      </c>
      <c r="B4" s="60">
        <v>9</v>
      </c>
      <c r="C4" s="60" t="s">
        <v>113</v>
      </c>
      <c r="D4" s="60" t="s">
        <v>115</v>
      </c>
      <c r="E4" s="61">
        <v>6</v>
      </c>
      <c r="F4" s="60">
        <v>30.4</v>
      </c>
      <c r="G4" s="60">
        <v>3.2</v>
      </c>
      <c r="H4" s="60">
        <v>3.15</v>
      </c>
      <c r="I4" s="60">
        <v>4.7</v>
      </c>
      <c r="J4" s="54">
        <v>0.9728</v>
      </c>
      <c r="K4" s="54">
        <v>0.95760000000000001</v>
      </c>
      <c r="L4" s="54">
        <v>1.4287999999999998</v>
      </c>
      <c r="M4" s="48">
        <v>12.7</v>
      </c>
      <c r="N4" s="48">
        <f>M4/'SF + FA diet'!$D$24%</f>
        <v>36.883233532934128</v>
      </c>
      <c r="O4" s="48">
        <f>N4*'SF + FA diet'!$D$28</f>
        <v>90.161021446778406</v>
      </c>
      <c r="P4" s="62">
        <f>N4*'SF + FA diet'!$E$28</f>
        <v>0.91140675449101793</v>
      </c>
      <c r="Q4" s="48">
        <f>N4*'SF + FA diet'!$D$29</f>
        <v>178.15015227914799</v>
      </c>
      <c r="R4" s="62">
        <f>N4*'SF + FA diet'!$E$29</f>
        <v>1.8782995596481102</v>
      </c>
      <c r="S4" s="54">
        <f t="shared" ref="S4:S67" si="6">((0.057*G4)+(0.0929*H4)+(0.0395*I4))</f>
        <v>0.66068499999999997</v>
      </c>
      <c r="T4" s="54">
        <f t="shared" ref="T4:T67" si="7">S4*4.18</f>
        <v>2.7616632999999995</v>
      </c>
      <c r="U4" s="62">
        <f t="shared" ref="U4:U67" si="8">T4*F4</f>
        <v>83.954564319999974</v>
      </c>
      <c r="V4" s="62">
        <f t="shared" ref="V4:V67" si="9">J4</f>
        <v>0.9728</v>
      </c>
      <c r="W4" s="62">
        <f t="shared" ref="W4:W67" si="10">U4/O4</f>
        <v>0.93116252425731361</v>
      </c>
      <c r="X4" s="62">
        <f t="shared" ref="X4:X67" si="11">V4/P4</f>
        <v>1.0673609727012257</v>
      </c>
      <c r="Y4" s="62">
        <f t="shared" ref="Y4:Y67" si="12">U4/Q4</f>
        <v>0.47125732560951977</v>
      </c>
      <c r="Z4" s="62">
        <f t="shared" ref="Z4:Z67" si="13">V4/R4</f>
        <v>0.51791525744820444</v>
      </c>
      <c r="AA4" s="48">
        <f>$N4*'SF + FA diet'!$H$10</f>
        <v>44.744859017964053</v>
      </c>
      <c r="AB4" s="48">
        <f>$N4*'SF + FA diet'!$I$10</f>
        <v>20.167648670658679</v>
      </c>
      <c r="AC4" s="48">
        <f>$N4*'SF + FA diet'!$J$10</f>
        <v>28.320493520958085</v>
      </c>
      <c r="AD4" s="48">
        <f>$N4*'SF + FA diet'!$K$10</f>
        <v>70.089045940119746</v>
      </c>
      <c r="AE4" s="48">
        <f>$N4*'SF + FA diet'!$L$10</f>
        <v>32.495807880239518</v>
      </c>
      <c r="AF4" s="48">
        <f>$N4*'SF + FA diet'!$M$10</f>
        <v>12.750076023952092</v>
      </c>
      <c r="AG4" s="48">
        <f>$N4*'SF + FA diet'!$N$10</f>
        <v>35.276926886227542</v>
      </c>
      <c r="AH4" s="48">
        <f>$N4*'SF + FA diet'!$O$10</f>
        <v>24.768195532934129</v>
      </c>
      <c r="AI4" s="48">
        <f>$N4*'SF + FA diet'!$P$10</f>
        <v>7.7017530179640712</v>
      </c>
      <c r="AJ4" s="48">
        <f>$N4*'SF + FA diet'!$Q$10</f>
        <v>32.762280497005982</v>
      </c>
      <c r="AK4" s="48">
        <f>$N4*'SF + FA diet'!$R$10</f>
        <v>12.828216766467063</v>
      </c>
      <c r="AL4" s="48">
        <f>$N4*'SF + FA diet'!$S$10</f>
        <v>22.654923137724548</v>
      </c>
      <c r="AM4" s="48">
        <f>$F4*Ingredients!I$8</f>
        <v>28.517631999999995</v>
      </c>
      <c r="AN4" s="48">
        <f>$F4*Ingredients!J$8</f>
        <v>25.684048000000001</v>
      </c>
      <c r="AO4" s="48">
        <f>$F4*Ingredients!K$8</f>
        <v>45.021183999999998</v>
      </c>
      <c r="AP4" s="48">
        <f>$F4*Ingredients!L$8</f>
        <v>81.268928000000002</v>
      </c>
      <c r="AQ4" s="48">
        <f>$F4*Ingredients!M$8</f>
        <v>63.662768</v>
      </c>
      <c r="AR4" s="48">
        <f>$F4*Ingredients!N$8</f>
        <v>20.487168</v>
      </c>
      <c r="AS4" s="48">
        <f>$F4*Ingredients!O$8</f>
        <v>42.215263999999998</v>
      </c>
      <c r="AT4" s="48">
        <f>$F4*Ingredients!P$8</f>
        <v>38.634751999999992</v>
      </c>
      <c r="AU4" s="48">
        <f>$F4*Ingredients!Q$8</f>
        <v>11.883664</v>
      </c>
      <c r="AV4" s="48">
        <f>$F4*Ingredients!R$8</f>
        <v>49.811008000000001</v>
      </c>
      <c r="AW4" s="48">
        <f>$F4*Ingredients!S$8</f>
        <v>5.2561600000000004</v>
      </c>
      <c r="AX4" s="48">
        <f>$F4*Ingredients!T$8</f>
        <v>32.145567999999997</v>
      </c>
      <c r="AY4" s="54">
        <f t="shared" ref="AY4:AY67" si="14">AM4/AA4</f>
        <v>0.63733873848056621</v>
      </c>
      <c r="AZ4" s="54">
        <f t="shared" ref="AZ4:AZ67" si="15">AN4/AB4</f>
        <v>1.2735271433683277</v>
      </c>
      <c r="BA4" s="54">
        <f t="shared" ref="BA4:BA67" si="16">AO4/AC4</f>
        <v>1.5897033703414405</v>
      </c>
      <c r="BB4" s="54">
        <f t="shared" ref="BB4:BB67" si="17">AP4/AD4</f>
        <v>1.1595096909926801</v>
      </c>
      <c r="BC4" s="54">
        <f t="shared" ref="BC4:BC67" si="18">AQ4/AE4</f>
        <v>1.9591071018952233</v>
      </c>
      <c r="BD4" s="54">
        <f t="shared" ref="BD4:BD67" si="19">AR4/AF4</f>
        <v>1.6068271249138537</v>
      </c>
      <c r="BE4" s="54">
        <f t="shared" ref="BE4:BE67" si="20">AS4/AG4</f>
        <v>1.1966820164395116</v>
      </c>
      <c r="BF4" s="54">
        <f t="shared" ref="BF4:BF67" si="21">AT4/AH4</f>
        <v>1.5598533186895904</v>
      </c>
      <c r="BG4" s="54">
        <f t="shared" ref="BG4:BG67" si="22">AU4/AI4</f>
        <v>1.542981704591379</v>
      </c>
      <c r="BH4" s="54">
        <f t="shared" ref="BH4:BH67" si="23">AV4/AJ4</f>
        <v>1.5203767028535158</v>
      </c>
      <c r="BI4" s="54">
        <f t="shared" ref="BI4:BI67" si="24">AW4/AK4</f>
        <v>0.40973426748911773</v>
      </c>
      <c r="BJ4" s="54">
        <f t="shared" ref="BJ4:BJ67" si="25">AX4/AL4</f>
        <v>1.4189219625500211</v>
      </c>
      <c r="BK4" s="56"/>
      <c r="BL4" s="56"/>
      <c r="BM4" s="14"/>
      <c r="BN4" s="14"/>
    </row>
    <row r="5" spans="1:66" x14ac:dyDescent="0.25">
      <c r="A5" s="60">
        <v>4330</v>
      </c>
      <c r="B5" s="60">
        <v>1</v>
      </c>
      <c r="C5" s="60" t="s">
        <v>113</v>
      </c>
      <c r="D5" s="60" t="s">
        <v>115</v>
      </c>
      <c r="E5" s="61">
        <v>6</v>
      </c>
      <c r="F5" s="60">
        <v>29.6</v>
      </c>
      <c r="G5" s="60">
        <v>3.8</v>
      </c>
      <c r="H5" s="60">
        <v>2.4300000000000002</v>
      </c>
      <c r="I5" s="60">
        <v>4.34</v>
      </c>
      <c r="J5" s="54">
        <v>1.1248</v>
      </c>
      <c r="K5" s="54">
        <v>0.71928000000000014</v>
      </c>
      <c r="L5" s="54">
        <v>1.28464</v>
      </c>
      <c r="M5" s="48">
        <v>20.84</v>
      </c>
      <c r="N5" s="48">
        <f>M5/'SF + FA diet'!$D$24%</f>
        <v>60.523353293413173</v>
      </c>
      <c r="O5" s="48">
        <f>N5*'SF + FA diet'!$D$28</f>
        <v>147.94926668904426</v>
      </c>
      <c r="P5" s="62">
        <f>N5*'SF + FA diet'!$E$28</f>
        <v>1.4955682491017965</v>
      </c>
      <c r="Q5" s="48">
        <f>N5*'SF + FA diet'!$D$29</f>
        <v>292.33458059034996</v>
      </c>
      <c r="R5" s="62">
        <f>N5*'SF + FA diet'!$E$29</f>
        <v>3.0821860490603639</v>
      </c>
      <c r="S5" s="54">
        <f t="shared" si="6"/>
        <v>0.61377700000000002</v>
      </c>
      <c r="T5" s="54">
        <f t="shared" si="7"/>
        <v>2.5655878599999999</v>
      </c>
      <c r="U5" s="62">
        <f t="shared" si="8"/>
        <v>75.941400655999999</v>
      </c>
      <c r="V5" s="62">
        <f t="shared" si="9"/>
        <v>1.1248</v>
      </c>
      <c r="W5" s="62">
        <f t="shared" si="10"/>
        <v>0.51329352524343064</v>
      </c>
      <c r="X5" s="62">
        <f t="shared" si="11"/>
        <v>0.7520887132202283</v>
      </c>
      <c r="Y5" s="62">
        <f t="shared" si="12"/>
        <v>0.25977563277885724</v>
      </c>
      <c r="Z5" s="62">
        <f t="shared" si="13"/>
        <v>0.36493578975964375</v>
      </c>
      <c r="AA5" s="48">
        <f>$N5*'SF + FA diet'!$H$10</f>
        <v>73.423847396407169</v>
      </c>
      <c r="AB5" s="48">
        <f>$N5*'SF + FA diet'!$I$10</f>
        <v>33.093999865868263</v>
      </c>
      <c r="AC5" s="48">
        <f>$N5*'SF + FA diet'!$J$10</f>
        <v>46.472368895808387</v>
      </c>
      <c r="AD5" s="48">
        <f>$N5*'SF + FA diet'!$K$10</f>
        <v>115.01226121197604</v>
      </c>
      <c r="AE5" s="48">
        <f>$N5*'SF + FA diet'!$L$10</f>
        <v>53.323829623952093</v>
      </c>
      <c r="AF5" s="48">
        <f>$N5*'SF + FA diet'!$M$10</f>
        <v>20.922171995209577</v>
      </c>
      <c r="AG5" s="48">
        <f>$N5*'SF + FA diet'!$N$10</f>
        <v>57.887492622754493</v>
      </c>
      <c r="AH5" s="48">
        <f>$N5*'SF + FA diet'!$O$10</f>
        <v>40.643243693413176</v>
      </c>
      <c r="AI5" s="48">
        <f>$N5*'SF + FA diet'!$P$10</f>
        <v>12.638152196407185</v>
      </c>
      <c r="AJ5" s="48">
        <f>$N5*'SF + FA diet'!$Q$10</f>
        <v>53.761096500598796</v>
      </c>
      <c r="AK5" s="48">
        <f>$N5*'SF + FA diet'!$R$10</f>
        <v>21.050396646706584</v>
      </c>
      <c r="AL5" s="48">
        <f>$N5*'SF + FA diet'!$S$10</f>
        <v>37.175480172455089</v>
      </c>
      <c r="AM5" s="48">
        <f>$F5*Ingredients!I$8</f>
        <v>27.767167999999998</v>
      </c>
      <c r="AN5" s="48">
        <f>$F5*Ingredients!J$8</f>
        <v>25.008152000000003</v>
      </c>
      <c r="AO5" s="48">
        <f>$F5*Ingredients!K$8</f>
        <v>43.836416000000007</v>
      </c>
      <c r="AP5" s="48">
        <f>$F5*Ingredients!L$8</f>
        <v>79.130272000000019</v>
      </c>
      <c r="AQ5" s="48">
        <f>$F5*Ingredients!M$8</f>
        <v>61.987432000000005</v>
      </c>
      <c r="AR5" s="48">
        <f>$F5*Ingredients!N$8</f>
        <v>19.948032000000005</v>
      </c>
      <c r="AS5" s="48">
        <f>$F5*Ingredients!O$8</f>
        <v>41.104336000000004</v>
      </c>
      <c r="AT5" s="48">
        <f>$F5*Ingredients!P$8</f>
        <v>37.618047999999995</v>
      </c>
      <c r="AU5" s="48">
        <f>$F5*Ingredients!Q$8</f>
        <v>11.570936</v>
      </c>
      <c r="AV5" s="48">
        <f>$F5*Ingredients!R$8</f>
        <v>48.500192000000006</v>
      </c>
      <c r="AW5" s="48">
        <f>$F5*Ingredients!S$8</f>
        <v>5.1178400000000011</v>
      </c>
      <c r="AX5" s="48">
        <f>$F5*Ingredients!T$8</f>
        <v>31.299632000000003</v>
      </c>
      <c r="AY5" s="54">
        <f t="shared" si="14"/>
        <v>0.37817642339127439</v>
      </c>
      <c r="AZ5" s="54">
        <f t="shared" si="15"/>
        <v>0.75567027561973077</v>
      </c>
      <c r="BA5" s="54">
        <f t="shared" si="16"/>
        <v>0.94327913643226968</v>
      </c>
      <c r="BB5" s="54">
        <f t="shared" si="17"/>
        <v>0.68801596600346049</v>
      </c>
      <c r="BC5" s="54">
        <f t="shared" si="18"/>
        <v>1.1624714960861773</v>
      </c>
      <c r="BD5" s="54">
        <f t="shared" si="19"/>
        <v>0.95343982472600763</v>
      </c>
      <c r="BE5" s="54">
        <f t="shared" si="20"/>
        <v>0.7100728350400628</v>
      </c>
      <c r="BF5" s="54">
        <f t="shared" si="21"/>
        <v>0.92556707047711706</v>
      </c>
      <c r="BG5" s="54">
        <f t="shared" si="22"/>
        <v>0.91555599427655432</v>
      </c>
      <c r="BH5" s="54">
        <f t="shared" si="23"/>
        <v>0.90214290922172324</v>
      </c>
      <c r="BI5" s="54">
        <f t="shared" si="24"/>
        <v>0.24312320978525157</v>
      </c>
      <c r="BJ5" s="54">
        <f t="shared" si="25"/>
        <v>0.84194291115548914</v>
      </c>
      <c r="BK5" s="56"/>
      <c r="BL5" s="56"/>
      <c r="BM5" s="14"/>
      <c r="BN5" s="14"/>
    </row>
    <row r="6" spans="1:66" x14ac:dyDescent="0.25">
      <c r="A6" s="60">
        <v>9102</v>
      </c>
      <c r="B6" s="60">
        <v>6</v>
      </c>
      <c r="C6" s="60" t="s">
        <v>113</v>
      </c>
      <c r="D6" s="60" t="s">
        <v>115</v>
      </c>
      <c r="E6" s="61">
        <v>6</v>
      </c>
      <c r="F6" s="60">
        <v>16.8</v>
      </c>
      <c r="G6" s="60">
        <v>3.02</v>
      </c>
      <c r="H6" s="60">
        <v>3.4</v>
      </c>
      <c r="I6" s="60">
        <v>4.7699999999999996</v>
      </c>
      <c r="J6" s="54">
        <v>0.50736000000000003</v>
      </c>
      <c r="K6" s="54">
        <v>0.57120000000000004</v>
      </c>
      <c r="L6" s="54">
        <v>0.80135999999999996</v>
      </c>
      <c r="M6" s="48">
        <v>20.07</v>
      </c>
      <c r="N6" s="48">
        <f>M6/'SF + FA diet'!$D$24%</f>
        <v>58.287125748502994</v>
      </c>
      <c r="O6" s="48">
        <f>N6*'SF + FA diet'!$D$28</f>
        <v>142.48281105801914</v>
      </c>
      <c r="P6" s="62">
        <f>N6*'SF + FA diet'!$E$28</f>
        <v>1.4403097293413174</v>
      </c>
      <c r="Q6" s="48">
        <f>N6*'SF + FA diet'!$D$29</f>
        <v>281.5333508852363</v>
      </c>
      <c r="R6" s="62">
        <f>N6*'SF + FA diet'!$E$29</f>
        <v>2.968304894656502</v>
      </c>
      <c r="S6" s="54">
        <f t="shared" si="6"/>
        <v>0.67641499999999999</v>
      </c>
      <c r="T6" s="54">
        <f t="shared" si="7"/>
        <v>2.8274146999999998</v>
      </c>
      <c r="U6" s="62">
        <f t="shared" si="8"/>
        <v>47.50056696</v>
      </c>
      <c r="V6" s="62">
        <f t="shared" si="9"/>
        <v>0.50736000000000003</v>
      </c>
      <c r="W6" s="62">
        <f t="shared" si="10"/>
        <v>0.33337752538204574</v>
      </c>
      <c r="X6" s="62">
        <f t="shared" si="11"/>
        <v>0.3522575663166741</v>
      </c>
      <c r="Y6" s="62">
        <f t="shared" si="12"/>
        <v>0.16872092350921167</v>
      </c>
      <c r="Z6" s="62">
        <f t="shared" si="13"/>
        <v>0.17092583747489751</v>
      </c>
      <c r="AA6" s="48">
        <f>$N6*'SF + FA diet'!$H$10</f>
        <v>70.71097011736525</v>
      </c>
      <c r="AB6" s="48">
        <f>$N6*'SF + FA diet'!$I$10</f>
        <v>31.871236914970059</v>
      </c>
      <c r="AC6" s="48">
        <f>$N6*'SF + FA diet'!$J$10</f>
        <v>44.755299603592817</v>
      </c>
      <c r="AD6" s="48">
        <f>$N6*'SF + FA diet'!$K$10</f>
        <v>110.7627678754491</v>
      </c>
      <c r="AE6" s="48">
        <f>$N6*'SF + FA diet'!$L$10</f>
        <v>51.353611350898198</v>
      </c>
      <c r="AF6" s="48">
        <f>$N6*'SF + FA diet'!$M$10</f>
        <v>20.149135889820357</v>
      </c>
      <c r="AG6" s="48">
        <f>$N6*'SF + FA diet'!$N$10</f>
        <v>55.748655323353297</v>
      </c>
      <c r="AH6" s="48">
        <f>$N6*'SF + FA diet'!$O$10</f>
        <v>39.141549948502998</v>
      </c>
      <c r="AI6" s="48">
        <f>$N6*'SF + FA diet'!$P$10</f>
        <v>12.17119551736527</v>
      </c>
      <c r="AJ6" s="48">
        <f>$N6*'SF + FA diet'!$Q$10</f>
        <v>51.774722013772454</v>
      </c>
      <c r="AK6" s="48">
        <f>$N6*'SF + FA diet'!$R$10</f>
        <v>20.272622874251493</v>
      </c>
      <c r="AL6" s="48">
        <f>$N6*'SF + FA diet'!$S$10</f>
        <v>35.801913966467069</v>
      </c>
      <c r="AM6" s="48">
        <f>$F6*Ingredients!I$8</f>
        <v>15.759744</v>
      </c>
      <c r="AN6" s="48">
        <f>$F6*Ingredients!J$8</f>
        <v>14.193816</v>
      </c>
      <c r="AO6" s="48">
        <f>$F6*Ingredients!K$8</f>
        <v>24.880128000000003</v>
      </c>
      <c r="AP6" s="48">
        <f>$F6*Ingredients!L$8</f>
        <v>44.91177600000001</v>
      </c>
      <c r="AQ6" s="48">
        <f>$F6*Ingredients!M$8</f>
        <v>35.182056000000003</v>
      </c>
      <c r="AR6" s="48">
        <f>$F6*Ingredients!N$8</f>
        <v>11.321856000000002</v>
      </c>
      <c r="AS6" s="48">
        <f>$F6*Ingredients!O$8</f>
        <v>23.329488000000001</v>
      </c>
      <c r="AT6" s="48">
        <f>$F6*Ingredients!P$8</f>
        <v>21.350783999999997</v>
      </c>
      <c r="AU6" s="48">
        <f>$F6*Ingredients!Q$8</f>
        <v>6.5672879999999996</v>
      </c>
      <c r="AV6" s="48">
        <f>$F6*Ingredients!R$8</f>
        <v>27.527136000000006</v>
      </c>
      <c r="AW6" s="48">
        <f>$F6*Ingredients!S$8</f>
        <v>2.9047200000000006</v>
      </c>
      <c r="AX6" s="48">
        <f>$F6*Ingredients!T$8</f>
        <v>17.764656000000002</v>
      </c>
      <c r="AY6" s="54">
        <f t="shared" si="14"/>
        <v>0.22287551668209557</v>
      </c>
      <c r="AZ6" s="54">
        <f t="shared" si="15"/>
        <v>0.44534876502810289</v>
      </c>
      <c r="BA6" s="54">
        <f t="shared" si="16"/>
        <v>0.55591467871667877</v>
      </c>
      <c r="BB6" s="54">
        <f t="shared" si="17"/>
        <v>0.40547719113071062</v>
      </c>
      <c r="BC6" s="54">
        <f t="shared" si="18"/>
        <v>0.68509409707531022</v>
      </c>
      <c r="BD6" s="54">
        <f t="shared" si="19"/>
        <v>0.56190280624986866</v>
      </c>
      <c r="BE6" s="54">
        <f t="shared" si="20"/>
        <v>0.41847624601318772</v>
      </c>
      <c r="BF6" s="54">
        <f t="shared" si="21"/>
        <v>0.54547620183897638</v>
      </c>
      <c r="BG6" s="54">
        <f t="shared" si="22"/>
        <v>0.53957624710161889</v>
      </c>
      <c r="BH6" s="54">
        <f t="shared" si="23"/>
        <v>0.53167134326047349</v>
      </c>
      <c r="BI6" s="54">
        <f t="shared" si="24"/>
        <v>0.14328289033035391</v>
      </c>
      <c r="BJ6" s="54">
        <f t="shared" si="25"/>
        <v>0.49619291350285921</v>
      </c>
      <c r="BK6" s="56"/>
      <c r="BL6" s="56"/>
      <c r="BM6" s="14"/>
      <c r="BN6" s="14"/>
    </row>
    <row r="7" spans="1:66" x14ac:dyDescent="0.25">
      <c r="A7" s="60">
        <v>9103</v>
      </c>
      <c r="B7" s="60">
        <v>2</v>
      </c>
      <c r="C7" s="60" t="s">
        <v>113</v>
      </c>
      <c r="D7" s="60" t="s">
        <v>115</v>
      </c>
      <c r="E7" s="61">
        <v>6</v>
      </c>
      <c r="F7" s="60">
        <v>24.4</v>
      </c>
      <c r="G7" s="60">
        <v>3.7</v>
      </c>
      <c r="H7" s="60">
        <v>3.1</v>
      </c>
      <c r="I7" s="60">
        <v>4.4400000000000004</v>
      </c>
      <c r="J7" s="54">
        <v>0.90280000000000005</v>
      </c>
      <c r="K7" s="54">
        <v>0.75639999999999996</v>
      </c>
      <c r="L7" s="54">
        <v>1.0833599999999999</v>
      </c>
      <c r="M7" s="48">
        <v>20.77</v>
      </c>
      <c r="N7" s="48">
        <f>M7/'SF + FA diet'!$D$24%</f>
        <v>60.320059880239519</v>
      </c>
      <c r="O7" s="48">
        <f>N7*'SF + FA diet'!$D$28</f>
        <v>147.4523161771329</v>
      </c>
      <c r="P7" s="62">
        <f>N7*'SF + FA diet'!$E$28</f>
        <v>1.4905447473053892</v>
      </c>
      <c r="Q7" s="48">
        <f>N7*'SF + FA diet'!$D$29</f>
        <v>291.35265061715779</v>
      </c>
      <c r="R7" s="62">
        <f>N7*'SF + FA diet'!$E$29</f>
        <v>3.071833216841831</v>
      </c>
      <c r="S7" s="54">
        <f t="shared" si="6"/>
        <v>0.67427000000000004</v>
      </c>
      <c r="T7" s="54">
        <f t="shared" si="7"/>
        <v>2.8184486</v>
      </c>
      <c r="U7" s="62">
        <f t="shared" si="8"/>
        <v>68.770145839999998</v>
      </c>
      <c r="V7" s="62">
        <f t="shared" si="9"/>
        <v>0.90280000000000005</v>
      </c>
      <c r="W7" s="62">
        <f t="shared" si="10"/>
        <v>0.46638905120613466</v>
      </c>
      <c r="X7" s="62">
        <f t="shared" si="11"/>
        <v>0.60568460063482443</v>
      </c>
      <c r="Y7" s="62">
        <f t="shared" si="12"/>
        <v>0.2360374813626292</v>
      </c>
      <c r="Z7" s="62">
        <f t="shared" si="13"/>
        <v>0.29389616436538629</v>
      </c>
      <c r="AA7" s="48">
        <f>$N7*'SF + FA diet'!$H$10</f>
        <v>73.177222189221538</v>
      </c>
      <c r="AB7" s="48">
        <f>$N7*'SF + FA diet'!$I$10</f>
        <v>32.982839597604787</v>
      </c>
      <c r="AC7" s="48">
        <f>$N7*'SF + FA diet'!$J$10</f>
        <v>46.316271687425157</v>
      </c>
      <c r="AD7" s="48">
        <f>$N7*'SF + FA diet'!$K$10</f>
        <v>114.62594363592814</v>
      </c>
      <c r="AE7" s="48">
        <f>$N7*'SF + FA diet'!$L$10</f>
        <v>53.144718871856284</v>
      </c>
      <c r="AF7" s="48">
        <f>$N7*'SF + FA diet'!$M$10</f>
        <v>20.851895985628737</v>
      </c>
      <c r="AG7" s="48">
        <f>$N7*'SF + FA diet'!$N$10</f>
        <v>57.693052868263472</v>
      </c>
      <c r="AH7" s="48">
        <f>$N7*'SF + FA diet'!$O$10</f>
        <v>40.506726080239524</v>
      </c>
      <c r="AI7" s="48">
        <f>$N7*'SF + FA diet'!$P$10</f>
        <v>12.595701589221557</v>
      </c>
      <c r="AJ7" s="48">
        <f>$N7*'SF + FA diet'!$Q$10</f>
        <v>53.580517001796402</v>
      </c>
      <c r="AK7" s="48">
        <f>$N7*'SF + FA diet'!$R$10</f>
        <v>20.979689940119759</v>
      </c>
      <c r="AL7" s="48">
        <f>$N7*'SF + FA diet'!$S$10</f>
        <v>37.050610517365264</v>
      </c>
      <c r="AM7" s="48">
        <f>$F7*Ingredients!I$8</f>
        <v>22.889151999999996</v>
      </c>
      <c r="AN7" s="48">
        <f>$F7*Ingredients!J$8</f>
        <v>20.614827999999999</v>
      </c>
      <c r="AO7" s="48">
        <f>$F7*Ingredients!K$8</f>
        <v>36.135424</v>
      </c>
      <c r="AP7" s="48">
        <f>$F7*Ingredients!L$8</f>
        <v>65.229008000000007</v>
      </c>
      <c r="AQ7" s="48">
        <f>$F7*Ingredients!M$8</f>
        <v>51.097747999999996</v>
      </c>
      <c r="AR7" s="48">
        <f>$F7*Ingredients!N$8</f>
        <v>16.443648</v>
      </c>
      <c r="AS7" s="48">
        <f>$F7*Ingredients!O$8</f>
        <v>33.883303999999995</v>
      </c>
      <c r="AT7" s="48">
        <f>$F7*Ingredients!P$8</f>
        <v>31.009471999999992</v>
      </c>
      <c r="AU7" s="48">
        <f>$F7*Ingredients!Q$8</f>
        <v>9.5382039999999986</v>
      </c>
      <c r="AV7" s="48">
        <f>$F7*Ingredients!R$8</f>
        <v>39.979888000000003</v>
      </c>
      <c r="AW7" s="48">
        <f>$F7*Ingredients!S$8</f>
        <v>4.2187600000000005</v>
      </c>
      <c r="AX7" s="48">
        <f>$F7*Ingredients!T$8</f>
        <v>25.801047999999998</v>
      </c>
      <c r="AY7" s="54">
        <f t="shared" si="14"/>
        <v>0.31279066511725828</v>
      </c>
      <c r="AZ7" s="54">
        <f t="shared" si="15"/>
        <v>0.62501677391952171</v>
      </c>
      <c r="BA7" s="54">
        <f t="shared" si="16"/>
        <v>0.78018853166479607</v>
      </c>
      <c r="BB7" s="54">
        <f t="shared" si="17"/>
        <v>0.56905972531993843</v>
      </c>
      <c r="BC7" s="54">
        <f t="shared" si="18"/>
        <v>0.9614830802512665</v>
      </c>
      <c r="BD7" s="54">
        <f t="shared" si="19"/>
        <v>0.78859246235129266</v>
      </c>
      <c r="BE7" s="54">
        <f t="shared" si="20"/>
        <v>0.58730301683582697</v>
      </c>
      <c r="BF7" s="54">
        <f t="shared" si="21"/>
        <v>0.76553883763831021</v>
      </c>
      <c r="BG7" s="54">
        <f t="shared" si="22"/>
        <v>0.75725865148806537</v>
      </c>
      <c r="BH7" s="54">
        <f t="shared" si="23"/>
        <v>0.74616465531042919</v>
      </c>
      <c r="BI7" s="54">
        <f t="shared" si="24"/>
        <v>0.20108781455022393</v>
      </c>
      <c r="BJ7" s="54">
        <f t="shared" si="25"/>
        <v>0.69637308642747719</v>
      </c>
      <c r="BK7" s="56"/>
      <c r="BL7" s="56"/>
      <c r="BM7" s="14"/>
      <c r="BN7" s="14"/>
    </row>
    <row r="8" spans="1:66" x14ac:dyDescent="0.25">
      <c r="A8" s="60">
        <v>9106</v>
      </c>
      <c r="B8" s="60">
        <v>4</v>
      </c>
      <c r="C8" s="60" t="s">
        <v>113</v>
      </c>
      <c r="D8" s="60" t="s">
        <v>115</v>
      </c>
      <c r="E8" s="61">
        <v>6</v>
      </c>
      <c r="F8" s="60">
        <v>27.2</v>
      </c>
      <c r="G8" s="60">
        <v>3.8</v>
      </c>
      <c r="H8" s="60">
        <v>3.21</v>
      </c>
      <c r="I8" s="60">
        <v>4.79</v>
      </c>
      <c r="J8" s="54">
        <v>1.0335999999999999</v>
      </c>
      <c r="K8" s="54">
        <v>0.8731199999999999</v>
      </c>
      <c r="L8" s="54">
        <v>1.3028799999999998</v>
      </c>
      <c r="M8" s="48">
        <v>15.95</v>
      </c>
      <c r="N8" s="48">
        <f>M8/'SF + FA diet'!$D$24%</f>
        <v>46.321856287425149</v>
      </c>
      <c r="O8" s="48">
        <f>N8*'SF + FA diet'!$D$28</f>
        <v>113.23372378552094</v>
      </c>
      <c r="P8" s="62">
        <f>N8*'SF + FA diet'!$E$28</f>
        <v>1.1446407664670659</v>
      </c>
      <c r="Q8" s="48">
        <f>N8*'SF + FA diet'!$D$29</f>
        <v>223.73975817735518</v>
      </c>
      <c r="R8" s="62">
        <f>N8*'SF + FA diet'!$E$29</f>
        <v>2.3589667697942804</v>
      </c>
      <c r="S8" s="54">
        <f t="shared" si="6"/>
        <v>0.70401399999999992</v>
      </c>
      <c r="T8" s="54">
        <f t="shared" si="7"/>
        <v>2.9427785199999996</v>
      </c>
      <c r="U8" s="62">
        <f t="shared" si="8"/>
        <v>80.043575743999995</v>
      </c>
      <c r="V8" s="62">
        <f t="shared" si="9"/>
        <v>1.0335999999999999</v>
      </c>
      <c r="W8" s="62">
        <f t="shared" si="10"/>
        <v>0.70688813427714081</v>
      </c>
      <c r="X8" s="62">
        <f t="shared" si="11"/>
        <v>0.90299072886439868</v>
      </c>
      <c r="Y8" s="62">
        <f t="shared" si="12"/>
        <v>0.35775302698124239</v>
      </c>
      <c r="Z8" s="62">
        <f t="shared" si="13"/>
        <v>0.4381579313599816</v>
      </c>
      <c r="AA8" s="48">
        <f>$N8*'SF + FA diet'!$H$10</f>
        <v>56.19531506586825</v>
      </c>
      <c r="AB8" s="48">
        <f>$N8*'SF + FA diet'!$I$10</f>
        <v>25.3286611257485</v>
      </c>
      <c r="AC8" s="48">
        <f>$N8*'SF + FA diet'!$J$10</f>
        <v>35.567863910179646</v>
      </c>
      <c r="AD8" s="48">
        <f>$N8*'SF + FA diet'!$K$10</f>
        <v>88.025219113772451</v>
      </c>
      <c r="AE8" s="48">
        <f>$N8*'SF + FA diet'!$L$10</f>
        <v>40.81166422754491</v>
      </c>
      <c r="AF8" s="48">
        <f>$N8*'SF + FA diet'!$M$10</f>
        <v>16.012890754491014</v>
      </c>
      <c r="AG8" s="48">
        <f>$N8*'SF + FA diet'!$N$10</f>
        <v>44.304486916167669</v>
      </c>
      <c r="AH8" s="48">
        <f>$N8*'SF + FA diet'!$O$10</f>
        <v>31.106513287425152</v>
      </c>
      <c r="AI8" s="48">
        <f>$N8*'SF + FA diet'!$P$10</f>
        <v>9.6726740658682644</v>
      </c>
      <c r="AJ8" s="48">
        <f>$N8*'SF + FA diet'!$Q$10</f>
        <v>41.14632865568862</v>
      </c>
      <c r="AK8" s="48">
        <f>$N8*'SF + FA diet'!$R$10</f>
        <v>16.111028143712574</v>
      </c>
      <c r="AL8" s="48">
        <f>$N8*'SF + FA diet'!$S$10</f>
        <v>28.452442838323353</v>
      </c>
      <c r="AM8" s="48">
        <f>$F8*Ingredients!I$8</f>
        <v>25.515775999999995</v>
      </c>
      <c r="AN8" s="48">
        <f>$F8*Ingredients!J$8</f>
        <v>22.980464000000001</v>
      </c>
      <c r="AO8" s="48">
        <f>$F8*Ingredients!K$8</f>
        <v>40.282111999999998</v>
      </c>
      <c r="AP8" s="48">
        <f>$F8*Ingredients!L$8</f>
        <v>72.714304000000013</v>
      </c>
      <c r="AQ8" s="48">
        <f>$F8*Ingredients!M$8</f>
        <v>56.961424000000001</v>
      </c>
      <c r="AR8" s="48">
        <f>$F8*Ingredients!N$8</f>
        <v>18.330624</v>
      </c>
      <c r="AS8" s="48">
        <f>$F8*Ingredients!O$8</f>
        <v>37.771552</v>
      </c>
      <c r="AT8" s="48">
        <f>$F8*Ingredients!P$8</f>
        <v>34.567935999999996</v>
      </c>
      <c r="AU8" s="48">
        <f>$F8*Ingredients!Q$8</f>
        <v>10.632752</v>
      </c>
      <c r="AV8" s="48">
        <f>$F8*Ingredients!R$8</f>
        <v>44.567744000000005</v>
      </c>
      <c r="AW8" s="48">
        <f>$F8*Ingredients!S$8</f>
        <v>4.7028800000000004</v>
      </c>
      <c r="AX8" s="48">
        <f>$F8*Ingredients!T$8</f>
        <v>28.761824000000001</v>
      </c>
      <c r="AY8" s="54">
        <f t="shared" si="14"/>
        <v>0.45405521741611687</v>
      </c>
      <c r="AZ8" s="54">
        <f t="shared" si="15"/>
        <v>0.9072909099264872</v>
      </c>
      <c r="BA8" s="54">
        <f t="shared" si="16"/>
        <v>1.13254234501474</v>
      </c>
      <c r="BB8" s="54">
        <f t="shared" si="17"/>
        <v>0.82606217550014727</v>
      </c>
      <c r="BC8" s="54">
        <f t="shared" si="18"/>
        <v>1.395714315456785</v>
      </c>
      <c r="BD8" s="54">
        <f t="shared" si="19"/>
        <v>1.1447417134759974</v>
      </c>
      <c r="BE8" s="54">
        <f t="shared" si="20"/>
        <v>0.85254462085230331</v>
      </c>
      <c r="BF8" s="54">
        <f t="shared" si="21"/>
        <v>1.1112764609968078</v>
      </c>
      <c r="BG8" s="54">
        <f t="shared" si="22"/>
        <v>1.0992567233831996</v>
      </c>
      <c r="BH8" s="54">
        <f t="shared" si="23"/>
        <v>1.0831523845770468</v>
      </c>
      <c r="BI8" s="54">
        <f t="shared" si="24"/>
        <v>0.29190439977198651</v>
      </c>
      <c r="BJ8" s="54">
        <f t="shared" si="25"/>
        <v>1.0108736238724618</v>
      </c>
      <c r="BK8" s="56"/>
      <c r="BL8" s="56"/>
      <c r="BM8" s="14"/>
      <c r="BN8" s="14"/>
    </row>
    <row r="9" spans="1:66" x14ac:dyDescent="0.25">
      <c r="A9" s="60">
        <v>9110</v>
      </c>
      <c r="B9" s="60">
        <v>5</v>
      </c>
      <c r="C9" s="60" t="s">
        <v>113</v>
      </c>
      <c r="D9" s="60" t="s">
        <v>115</v>
      </c>
      <c r="E9" s="61">
        <v>6</v>
      </c>
      <c r="F9" s="60">
        <v>26.8</v>
      </c>
      <c r="G9" s="60">
        <v>4</v>
      </c>
      <c r="H9" s="60">
        <v>2.9</v>
      </c>
      <c r="I9" s="60">
        <v>4.83</v>
      </c>
      <c r="J9" s="54">
        <v>1.0720000000000001</v>
      </c>
      <c r="K9" s="54">
        <v>0.7772</v>
      </c>
      <c r="L9" s="54">
        <v>1.29444</v>
      </c>
      <c r="M9" s="48">
        <v>15.23</v>
      </c>
      <c r="N9" s="48">
        <f>M9/'SF + FA diet'!$D$24%</f>
        <v>44.230838323353296</v>
      </c>
      <c r="O9" s="48">
        <f>N9*'SF + FA diet'!$D$28</f>
        <v>108.12223280586106</v>
      </c>
      <c r="P9" s="62">
        <f>N9*'SF + FA diet'!$E$28</f>
        <v>1.0929704622754493</v>
      </c>
      <c r="Q9" s="48">
        <f>N9*'SF + FA diet'!$D$29</f>
        <v>213.63990702452162</v>
      </c>
      <c r="R9" s="62">
        <f>N9*'SF + FA diet'!$E$29</f>
        <v>2.2524804955465139</v>
      </c>
      <c r="S9" s="54">
        <f t="shared" si="6"/>
        <v>0.688195</v>
      </c>
      <c r="T9" s="54">
        <f t="shared" si="7"/>
        <v>2.8766550999999998</v>
      </c>
      <c r="U9" s="62">
        <f t="shared" si="8"/>
        <v>77.09435667999999</v>
      </c>
      <c r="V9" s="62">
        <f t="shared" si="9"/>
        <v>1.0720000000000001</v>
      </c>
      <c r="W9" s="62">
        <f t="shared" si="10"/>
        <v>0.71302963950464104</v>
      </c>
      <c r="X9" s="62">
        <f t="shared" si="11"/>
        <v>0.98081333119305814</v>
      </c>
      <c r="Y9" s="62">
        <f t="shared" si="12"/>
        <v>0.36086121621065437</v>
      </c>
      <c r="Z9" s="62">
        <f t="shared" si="13"/>
        <v>0.47591977027969928</v>
      </c>
      <c r="AA9" s="48">
        <f>$N9*'SF + FA diet'!$H$10</f>
        <v>53.658598649101791</v>
      </c>
      <c r="AB9" s="48">
        <f>$N9*'SF + FA diet'!$I$10</f>
        <v>24.185298366467066</v>
      </c>
      <c r="AC9" s="48">
        <f>$N9*'SF + FA diet'!$J$10</f>
        <v>33.962292623952102</v>
      </c>
      <c r="AD9" s="48">
        <f>$N9*'SF + FA diet'!$K$10</f>
        <v>84.051666902994015</v>
      </c>
      <c r="AE9" s="48">
        <f>$N9*'SF + FA diet'!$L$10</f>
        <v>38.969382205988026</v>
      </c>
      <c r="AF9" s="48">
        <f>$N9*'SF + FA diet'!$M$10</f>
        <v>15.290051798802393</v>
      </c>
      <c r="AG9" s="48">
        <f>$N9*'SF + FA diet'!$N$10</f>
        <v>42.304535155688626</v>
      </c>
      <c r="AH9" s="48">
        <f>$N9*'SF + FA diet'!$O$10</f>
        <v>29.702332123353298</v>
      </c>
      <c r="AI9" s="48">
        <f>$N9*'SF + FA diet'!$P$10</f>
        <v>9.2360392491017969</v>
      </c>
      <c r="AJ9" s="48">
        <f>$N9*'SF + FA diet'!$Q$10</f>
        <v>39.288939525149701</v>
      </c>
      <c r="AK9" s="48">
        <f>$N9*'SF + FA diet'!$R$10</f>
        <v>15.383759161676645</v>
      </c>
      <c r="AL9" s="48">
        <f>$N9*'SF + FA diet'!$S$10</f>
        <v>27.168069243113774</v>
      </c>
      <c r="AM9" s="48">
        <f>$F9*Ingredients!I$8</f>
        <v>25.140543999999998</v>
      </c>
      <c r="AN9" s="48">
        <f>$F9*Ingredients!J$8</f>
        <v>22.642516000000001</v>
      </c>
      <c r="AO9" s="48">
        <f>$F9*Ingredients!K$8</f>
        <v>39.689728000000002</v>
      </c>
      <c r="AP9" s="48">
        <f>$F9*Ingredients!L$8</f>
        <v>71.644976000000014</v>
      </c>
      <c r="AQ9" s="48">
        <f>$F9*Ingredients!M$8</f>
        <v>56.123756000000007</v>
      </c>
      <c r="AR9" s="48">
        <f>$F9*Ingredients!N$8</f>
        <v>18.061056000000004</v>
      </c>
      <c r="AS9" s="48">
        <f>$F9*Ingredients!O$8</f>
        <v>37.216087999999999</v>
      </c>
      <c r="AT9" s="48">
        <f>$F9*Ingredients!P$8</f>
        <v>34.059583999999994</v>
      </c>
      <c r="AU9" s="48">
        <f>$F9*Ingredients!Q$8</f>
        <v>10.476388</v>
      </c>
      <c r="AV9" s="48">
        <f>$F9*Ingredients!R$8</f>
        <v>43.912336000000003</v>
      </c>
      <c r="AW9" s="48">
        <f>$F9*Ingredients!S$8</f>
        <v>4.6337200000000012</v>
      </c>
      <c r="AX9" s="48">
        <f>$F9*Ingredients!T$8</f>
        <v>28.338856</v>
      </c>
      <c r="AY9" s="54">
        <f t="shared" si="14"/>
        <v>0.46852777808092899</v>
      </c>
      <c r="AZ9" s="54">
        <f t="shared" si="15"/>
        <v>0.93620990971084594</v>
      </c>
      <c r="BA9" s="54">
        <f t="shared" si="16"/>
        <v>1.1686410113552992</v>
      </c>
      <c r="BB9" s="54">
        <f t="shared" si="17"/>
        <v>0.85239208976886982</v>
      </c>
      <c r="BC9" s="54">
        <f t="shared" si="18"/>
        <v>1.4402013278870005</v>
      </c>
      <c r="BD9" s="54">
        <f t="shared" si="19"/>
        <v>1.181229222612225</v>
      </c>
      <c r="BE9" s="54">
        <f t="shared" si="20"/>
        <v>0.87971863685625695</v>
      </c>
      <c r="BF9" s="54">
        <f t="shared" si="21"/>
        <v>1.1466972983316968</v>
      </c>
      <c r="BG9" s="54">
        <f t="shared" si="22"/>
        <v>1.1342944434779039</v>
      </c>
      <c r="BH9" s="54">
        <f t="shared" si="23"/>
        <v>1.1176767948111903</v>
      </c>
      <c r="BI9" s="54">
        <f t="shared" si="24"/>
        <v>0.30120856360929804</v>
      </c>
      <c r="BJ9" s="54">
        <f t="shared" si="25"/>
        <v>1.0430942201453268</v>
      </c>
      <c r="BK9" s="56"/>
      <c r="BL9" s="56"/>
      <c r="BM9" s="14"/>
      <c r="BN9" s="14"/>
    </row>
    <row r="10" spans="1:66" x14ac:dyDescent="0.25">
      <c r="A10" s="60">
        <v>9121</v>
      </c>
      <c r="B10" s="60">
        <v>7</v>
      </c>
      <c r="C10" s="60" t="s">
        <v>113</v>
      </c>
      <c r="D10" s="60" t="s">
        <v>115</v>
      </c>
      <c r="E10" s="61">
        <v>6</v>
      </c>
      <c r="F10" s="60">
        <v>25.8</v>
      </c>
      <c r="G10" s="60">
        <v>3.28</v>
      </c>
      <c r="H10" s="60">
        <v>2.29</v>
      </c>
      <c r="I10" s="60">
        <v>4.5599999999999996</v>
      </c>
      <c r="J10" s="54">
        <v>0.84623999999999988</v>
      </c>
      <c r="K10" s="54">
        <v>0.59082000000000001</v>
      </c>
      <c r="L10" s="54">
        <v>1.17648</v>
      </c>
      <c r="M10" s="48">
        <v>16.95</v>
      </c>
      <c r="N10" s="48">
        <f>M10/'SF + FA diet'!$D$24%</f>
        <v>49.226047904191617</v>
      </c>
      <c r="O10" s="48">
        <f>N10*'SF + FA diet'!$D$28</f>
        <v>120.33301681282632</v>
      </c>
      <c r="P10" s="62">
        <f>N10*'SF + FA diet'!$E$28</f>
        <v>1.2164050778443114</v>
      </c>
      <c r="Q10" s="48">
        <f>N10*'SF + FA diet'!$D$29</f>
        <v>237.76732922295739</v>
      </c>
      <c r="R10" s="62">
        <f>N10*'SF + FA diet'!$E$29</f>
        <v>2.506864372916179</v>
      </c>
      <c r="S10" s="54">
        <f t="shared" si="6"/>
        <v>0.57982099999999992</v>
      </c>
      <c r="T10" s="54">
        <f t="shared" si="7"/>
        <v>2.4236517799999997</v>
      </c>
      <c r="U10" s="62">
        <f t="shared" si="8"/>
        <v>62.530215923999997</v>
      </c>
      <c r="V10" s="62">
        <f t="shared" si="9"/>
        <v>0.84623999999999988</v>
      </c>
      <c r="W10" s="62">
        <f t="shared" si="10"/>
        <v>0.51964305042948855</v>
      </c>
      <c r="X10" s="62">
        <f t="shared" si="11"/>
        <v>0.69568930236602544</v>
      </c>
      <c r="Y10" s="62">
        <f t="shared" si="12"/>
        <v>0.26298910000946613</v>
      </c>
      <c r="Z10" s="62">
        <f t="shared" si="13"/>
        <v>0.33756911987048899</v>
      </c>
      <c r="AA10" s="48">
        <f>$N10*'SF + FA diet'!$H$10</f>
        <v>59.718532311377231</v>
      </c>
      <c r="AB10" s="48">
        <f>$N10*'SF + FA diet'!$I$10</f>
        <v>26.916664958083832</v>
      </c>
      <c r="AC10" s="48">
        <f>$N10*'SF + FA diet'!$J$10</f>
        <v>37.797824029940124</v>
      </c>
      <c r="AD10" s="48">
        <f>$N10*'SF + FA diet'!$K$10</f>
        <v>93.544041628742505</v>
      </c>
      <c r="AE10" s="48">
        <f>$N10*'SF + FA diet'!$L$10</f>
        <v>43.37038925748503</v>
      </c>
      <c r="AF10" s="48">
        <f>$N10*'SF + FA diet'!$M$10</f>
        <v>17.016833748502993</v>
      </c>
      <c r="AG10" s="48">
        <f>$N10*'SF + FA diet'!$N$10</f>
        <v>47.082197694610784</v>
      </c>
      <c r="AH10" s="48">
        <f>$N10*'SF + FA diet'!$O$10</f>
        <v>33.056764904191617</v>
      </c>
      <c r="AI10" s="48">
        <f>$N10*'SF + FA diet'!$P$10</f>
        <v>10.279111311377246</v>
      </c>
      <c r="AJ10" s="48">
        <f>$N10*'SF + FA diet'!$Q$10</f>
        <v>43.726035781437119</v>
      </c>
      <c r="AK10" s="48">
        <f>$N10*'SF + FA diet'!$R$10</f>
        <v>17.121123952095807</v>
      </c>
      <c r="AL10" s="48">
        <f>$N10*'SF + FA diet'!$S$10</f>
        <v>30.236295053892214</v>
      </c>
      <c r="AM10" s="48">
        <f>$F10*Ingredients!I$8</f>
        <v>24.202463999999999</v>
      </c>
      <c r="AN10" s="48">
        <f>$F10*Ingredients!J$8</f>
        <v>21.797646</v>
      </c>
      <c r="AO10" s="48">
        <f>$F10*Ingredients!K$8</f>
        <v>38.208767999999999</v>
      </c>
      <c r="AP10" s="48">
        <f>$F10*Ingredients!L$8</f>
        <v>68.97165600000001</v>
      </c>
      <c r="AQ10" s="48">
        <f>$F10*Ingredients!M$8</f>
        <v>54.029586000000002</v>
      </c>
      <c r="AR10" s="48">
        <f>$F10*Ingredients!N$8</f>
        <v>17.387136000000002</v>
      </c>
      <c r="AS10" s="48">
        <f>$F10*Ingredients!O$8</f>
        <v>35.827427999999998</v>
      </c>
      <c r="AT10" s="48">
        <f>$F10*Ingredients!P$8</f>
        <v>32.788703999999996</v>
      </c>
      <c r="AU10" s="48">
        <f>$F10*Ingredients!Q$8</f>
        <v>10.085478</v>
      </c>
      <c r="AV10" s="48">
        <f>$F10*Ingredients!R$8</f>
        <v>42.273816000000004</v>
      </c>
      <c r="AW10" s="48">
        <f>$F10*Ingredients!S$8</f>
        <v>4.4608200000000009</v>
      </c>
      <c r="AX10" s="48">
        <f>$F10*Ingredients!T$8</f>
        <v>27.281436000000003</v>
      </c>
      <c r="AY10" s="54">
        <f t="shared" si="14"/>
        <v>0.40527559977205074</v>
      </c>
      <c r="AZ10" s="54">
        <f t="shared" si="15"/>
        <v>0.80981971703940814</v>
      </c>
      <c r="BA10" s="54">
        <f t="shared" si="16"/>
        <v>1.0108721594590833</v>
      </c>
      <c r="BB10" s="54">
        <f t="shared" si="17"/>
        <v>0.73731746885317018</v>
      </c>
      <c r="BC10" s="54">
        <f t="shared" si="18"/>
        <v>1.2457712952316971</v>
      </c>
      <c r="BD10" s="54">
        <f t="shared" si="19"/>
        <v>1.021760937256003</v>
      </c>
      <c r="BE10" s="54">
        <f t="shared" si="20"/>
        <v>0.76095487794319649</v>
      </c>
      <c r="BF10" s="54">
        <f t="shared" si="21"/>
        <v>0.99189089116952178</v>
      </c>
      <c r="BG10" s="54">
        <f t="shared" si="22"/>
        <v>0.98116244629407545</v>
      </c>
      <c r="BH10" s="54">
        <f t="shared" si="23"/>
        <v>0.96678821312098862</v>
      </c>
      <c r="BI10" s="54">
        <f t="shared" si="24"/>
        <v>0.26054481075431668</v>
      </c>
      <c r="BJ10" s="54">
        <f t="shared" si="25"/>
        <v>0.90227443380131189</v>
      </c>
      <c r="BK10" s="56"/>
      <c r="BL10" s="56"/>
      <c r="BM10" s="14"/>
      <c r="BN10" s="14"/>
    </row>
    <row r="11" spans="1:66" x14ac:dyDescent="0.25">
      <c r="A11" s="60">
        <v>9122</v>
      </c>
      <c r="B11" s="60">
        <v>8</v>
      </c>
      <c r="C11" s="60" t="s">
        <v>113</v>
      </c>
      <c r="D11" s="60" t="s">
        <v>115</v>
      </c>
      <c r="E11" s="61">
        <v>6</v>
      </c>
      <c r="F11" s="60">
        <v>29</v>
      </c>
      <c r="G11" s="60">
        <v>2.81</v>
      </c>
      <c r="H11" s="60">
        <v>3.24</v>
      </c>
      <c r="I11" s="60">
        <v>4.76</v>
      </c>
      <c r="J11" s="54">
        <v>0.81489999999999996</v>
      </c>
      <c r="K11" s="54">
        <v>0.9396000000000001</v>
      </c>
      <c r="L11" s="54">
        <v>1.3803999999999998</v>
      </c>
      <c r="M11" s="48">
        <v>18.18</v>
      </c>
      <c r="N11" s="48">
        <f>M11/'SF + FA diet'!$D$24%</f>
        <v>52.798203592814367</v>
      </c>
      <c r="O11" s="48">
        <f>N11*'SF + FA diet'!$D$28</f>
        <v>129.06514723641195</v>
      </c>
      <c r="P11" s="62">
        <f>N11*'SF + FA diet'!$E$28</f>
        <v>1.3046751808383232</v>
      </c>
      <c r="Q11" s="48">
        <f>N11*'SF + FA diet'!$D$29</f>
        <v>255.02124160904808</v>
      </c>
      <c r="R11" s="62">
        <f>N11*'SF + FA diet'!$E$29</f>
        <v>2.6887784247561139</v>
      </c>
      <c r="S11" s="54">
        <f t="shared" si="6"/>
        <v>0.64918599999999993</v>
      </c>
      <c r="T11" s="54">
        <f t="shared" si="7"/>
        <v>2.7135974799999993</v>
      </c>
      <c r="U11" s="62">
        <f t="shared" si="8"/>
        <v>78.69432691999998</v>
      </c>
      <c r="V11" s="62">
        <f t="shared" si="9"/>
        <v>0.81489999999999996</v>
      </c>
      <c r="W11" s="62">
        <f t="shared" si="10"/>
        <v>0.6097256200068758</v>
      </c>
      <c r="X11" s="62">
        <f t="shared" si="11"/>
        <v>0.62459990959311673</v>
      </c>
      <c r="Y11" s="62">
        <f t="shared" si="12"/>
        <v>0.30857949880363195</v>
      </c>
      <c r="Z11" s="62">
        <f t="shared" si="13"/>
        <v>0.30307443428474978</v>
      </c>
      <c r="AA11" s="48">
        <f>$N11*'SF + FA diet'!$H$10</f>
        <v>64.052089523353274</v>
      </c>
      <c r="AB11" s="48">
        <f>$N11*'SF + FA diet'!$I$10</f>
        <v>28.869909671856284</v>
      </c>
      <c r="AC11" s="48">
        <f>$N11*'SF + FA diet'!$J$10</f>
        <v>40.540674977245509</v>
      </c>
      <c r="AD11" s="48">
        <f>$N11*'SF + FA diet'!$K$10</f>
        <v>100.33219332215567</v>
      </c>
      <c r="AE11" s="48">
        <f>$N11*'SF + FA diet'!$L$10</f>
        <v>46.517621044311369</v>
      </c>
      <c r="AF11" s="48">
        <f>$N11*'SF + FA diet'!$M$10</f>
        <v>18.25168363113772</v>
      </c>
      <c r="AG11" s="48">
        <f>$N11*'SF + FA diet'!$N$10</f>
        <v>50.498781952095811</v>
      </c>
      <c r="AH11" s="48">
        <f>$N11*'SF + FA diet'!$O$10</f>
        <v>35.45557439281437</v>
      </c>
      <c r="AI11" s="48">
        <f>$N11*'SF + FA diet'!$P$10</f>
        <v>11.025029123353294</v>
      </c>
      <c r="AJ11" s="48">
        <f>$N11*'SF + FA diet'!$Q$10</f>
        <v>46.899075546107774</v>
      </c>
      <c r="AK11" s="48">
        <f>$N11*'SF + FA diet'!$R$10</f>
        <v>18.363541796407183</v>
      </c>
      <c r="AL11" s="48">
        <f>$N11*'SF + FA diet'!$S$10</f>
        <v>32.430433279041914</v>
      </c>
      <c r="AM11" s="48">
        <f>$F11*Ingredients!I$8</f>
        <v>27.204319999999999</v>
      </c>
      <c r="AN11" s="48">
        <f>$F11*Ingredients!J$8</f>
        <v>24.50123</v>
      </c>
      <c r="AO11" s="48">
        <f>$F11*Ingredients!K$8</f>
        <v>42.947839999999999</v>
      </c>
      <c r="AP11" s="48">
        <f>$F11*Ingredients!L$8</f>
        <v>77.526280000000014</v>
      </c>
      <c r="AQ11" s="48">
        <f>$F11*Ingredients!M$8</f>
        <v>60.730930000000001</v>
      </c>
      <c r="AR11" s="48">
        <f>$F11*Ingredients!N$8</f>
        <v>19.543680000000002</v>
      </c>
      <c r="AS11" s="48">
        <f>$F11*Ingredients!O$8</f>
        <v>40.271140000000003</v>
      </c>
      <c r="AT11" s="48">
        <f>$F11*Ingredients!P$8</f>
        <v>36.855519999999991</v>
      </c>
      <c r="AU11" s="48">
        <f>$F11*Ingredients!Q$8</f>
        <v>11.33639</v>
      </c>
      <c r="AV11" s="48">
        <f>$F11*Ingredients!R$8</f>
        <v>47.517080000000007</v>
      </c>
      <c r="AW11" s="48">
        <f>$F11*Ingredients!S$8</f>
        <v>5.0141000000000009</v>
      </c>
      <c r="AX11" s="48">
        <f>$F11*Ingredients!T$8</f>
        <v>30.665179999999999</v>
      </c>
      <c r="AY11" s="54">
        <f t="shared" si="14"/>
        <v>0.42472181941982323</v>
      </c>
      <c r="AZ11" s="54">
        <f t="shared" si="15"/>
        <v>0.84867705782553682</v>
      </c>
      <c r="BA11" s="54">
        <f t="shared" si="16"/>
        <v>1.0593765403290787</v>
      </c>
      <c r="BB11" s="54">
        <f t="shared" si="17"/>
        <v>0.7726959556348143</v>
      </c>
      <c r="BC11" s="54">
        <f t="shared" si="18"/>
        <v>1.3055467720963081</v>
      </c>
      <c r="BD11" s="54">
        <f t="shared" si="19"/>
        <v>1.0707877911415313</v>
      </c>
      <c r="BE11" s="54">
        <f t="shared" si="20"/>
        <v>0.79746755155801652</v>
      </c>
      <c r="BF11" s="54">
        <f t="shared" si="21"/>
        <v>1.0394844994379597</v>
      </c>
      <c r="BG11" s="54">
        <f t="shared" si="22"/>
        <v>1.0282412747542933</v>
      </c>
      <c r="BH11" s="54">
        <f t="shared" si="23"/>
        <v>1.0131773269877069</v>
      </c>
      <c r="BI11" s="54">
        <f t="shared" si="24"/>
        <v>0.27304645561244656</v>
      </c>
      <c r="BJ11" s="54">
        <f t="shared" si="25"/>
        <v>0.94556800201054658</v>
      </c>
      <c r="BK11" s="56"/>
      <c r="BL11" s="56"/>
      <c r="BM11" s="14"/>
      <c r="BN11" s="14"/>
    </row>
    <row r="12" spans="1:66" x14ac:dyDescent="0.25">
      <c r="A12" s="60">
        <v>9125</v>
      </c>
      <c r="B12" s="60">
        <v>10</v>
      </c>
      <c r="C12" s="60" t="s">
        <v>113</v>
      </c>
      <c r="D12" s="60" t="s">
        <v>115</v>
      </c>
      <c r="E12" s="61">
        <v>6</v>
      </c>
      <c r="F12" s="60">
        <v>25.4</v>
      </c>
      <c r="G12" s="60">
        <v>3.72</v>
      </c>
      <c r="H12" s="60">
        <v>3.56</v>
      </c>
      <c r="I12" s="60">
        <v>4.5199999999999996</v>
      </c>
      <c r="J12" s="54">
        <v>0.94488000000000005</v>
      </c>
      <c r="K12" s="54">
        <v>0.90423999999999993</v>
      </c>
      <c r="L12" s="54">
        <v>1.1480799999999998</v>
      </c>
      <c r="M12" s="48">
        <v>15.2</v>
      </c>
      <c r="N12" s="48">
        <f>M12/'SF + FA diet'!$D$24%</f>
        <v>44.143712574850298</v>
      </c>
      <c r="O12" s="48">
        <f>N12*'SF + FA diet'!$D$28</f>
        <v>107.90925401504188</v>
      </c>
      <c r="P12" s="62">
        <f>N12*'SF + FA diet'!$E$28</f>
        <v>1.0908175329341316</v>
      </c>
      <c r="Q12" s="48">
        <f>N12*'SF + FA diet'!$D$29</f>
        <v>213.21907989315352</v>
      </c>
      <c r="R12" s="62">
        <f>N12*'SF + FA diet'!$E$29</f>
        <v>2.2480435674528567</v>
      </c>
      <c r="S12" s="54">
        <f t="shared" si="6"/>
        <v>0.72130399999999995</v>
      </c>
      <c r="T12" s="54">
        <f t="shared" si="7"/>
        <v>3.0150507199999996</v>
      </c>
      <c r="U12" s="62">
        <f t="shared" si="8"/>
        <v>76.582288287999987</v>
      </c>
      <c r="V12" s="62">
        <f t="shared" si="9"/>
        <v>0.94488000000000005</v>
      </c>
      <c r="W12" s="62">
        <f t="shared" si="10"/>
        <v>0.70969157360058188</v>
      </c>
      <c r="X12" s="62">
        <f t="shared" si="11"/>
        <v>0.86621269962393987</v>
      </c>
      <c r="Y12" s="62">
        <f t="shared" si="12"/>
        <v>0.35917183549603643</v>
      </c>
      <c r="Z12" s="62">
        <f t="shared" si="13"/>
        <v>0.42031213882148882</v>
      </c>
      <c r="AA12" s="48">
        <f>$N12*'SF + FA diet'!$H$10</f>
        <v>53.552902131736509</v>
      </c>
      <c r="AB12" s="48">
        <f>$N12*'SF + FA diet'!$I$10</f>
        <v>24.137658251497005</v>
      </c>
      <c r="AC12" s="48">
        <f>$N12*'SF + FA diet'!$J$10</f>
        <v>33.895393820359281</v>
      </c>
      <c r="AD12" s="48">
        <f>$N12*'SF + FA diet'!$K$10</f>
        <v>83.886102227544896</v>
      </c>
      <c r="AE12" s="48">
        <f>$N12*'SF + FA diet'!$L$10</f>
        <v>38.892620455089819</v>
      </c>
      <c r="AF12" s="48">
        <f>$N12*'SF + FA diet'!$M$10</f>
        <v>15.259933508982034</v>
      </c>
      <c r="AG12" s="48">
        <f>$N12*'SF + FA diet'!$N$10</f>
        <v>42.221203832335327</v>
      </c>
      <c r="AH12" s="48">
        <f>$N12*'SF + FA diet'!$O$10</f>
        <v>29.643824574850299</v>
      </c>
      <c r="AI12" s="48">
        <f>$N12*'SF + FA diet'!$P$10</f>
        <v>9.2178461317365272</v>
      </c>
      <c r="AJ12" s="48">
        <f>$N12*'SF + FA diet'!$Q$10</f>
        <v>39.211548311377243</v>
      </c>
      <c r="AK12" s="48">
        <f>$N12*'SF + FA diet'!$R$10</f>
        <v>15.353456287425146</v>
      </c>
      <c r="AL12" s="48">
        <f>$N12*'SF + FA diet'!$S$10</f>
        <v>27.114553676646704</v>
      </c>
      <c r="AM12" s="48">
        <f>$F12*Ingredients!I$8</f>
        <v>23.827231999999995</v>
      </c>
      <c r="AN12" s="48">
        <f>$F12*Ingredients!J$8</f>
        <v>21.459697999999999</v>
      </c>
      <c r="AO12" s="48">
        <f>$F12*Ingredients!K$8</f>
        <v>37.616383999999996</v>
      </c>
      <c r="AP12" s="48">
        <f>$F12*Ingredients!L$8</f>
        <v>67.902328000000011</v>
      </c>
      <c r="AQ12" s="48">
        <f>$F12*Ingredients!M$8</f>
        <v>53.191918000000001</v>
      </c>
      <c r="AR12" s="48">
        <f>$F12*Ingredients!N$8</f>
        <v>17.117568000000002</v>
      </c>
      <c r="AS12" s="48">
        <f>$F12*Ingredients!O$8</f>
        <v>35.271963999999997</v>
      </c>
      <c r="AT12" s="48">
        <f>$F12*Ingredients!P$8</f>
        <v>32.280351999999993</v>
      </c>
      <c r="AU12" s="48">
        <f>$F12*Ingredients!Q$8</f>
        <v>9.9291139999999984</v>
      </c>
      <c r="AV12" s="48">
        <f>$F12*Ingredients!R$8</f>
        <v>41.618408000000002</v>
      </c>
      <c r="AW12" s="48">
        <f>$F12*Ingredients!S$8</f>
        <v>4.3916600000000008</v>
      </c>
      <c r="AX12" s="48">
        <f>$F12*Ingredients!T$8</f>
        <v>26.858467999999998</v>
      </c>
      <c r="AY12" s="54">
        <f t="shared" si="14"/>
        <v>0.44492886569222001</v>
      </c>
      <c r="AZ12" s="54">
        <f t="shared" si="15"/>
        <v>0.88905467864386056</v>
      </c>
      <c r="BA12" s="54">
        <f t="shared" si="16"/>
        <v>1.1097786383412869</v>
      </c>
      <c r="BB12" s="54">
        <f t="shared" si="17"/>
        <v>0.80945861348774839</v>
      </c>
      <c r="BC12" s="54">
        <f t="shared" si="18"/>
        <v>1.3676609438395106</v>
      </c>
      <c r="BD12" s="54">
        <f t="shared" si="19"/>
        <v>1.121732803745479</v>
      </c>
      <c r="BE12" s="54">
        <f t="shared" si="20"/>
        <v>0.83540877091208809</v>
      </c>
      <c r="BF12" s="54">
        <f t="shared" si="21"/>
        <v>1.0889401911852667</v>
      </c>
      <c r="BG12" s="54">
        <f t="shared" si="22"/>
        <v>1.077162046111251</v>
      </c>
      <c r="BH12" s="54">
        <f t="shared" si="23"/>
        <v>1.0613813989060057</v>
      </c>
      <c r="BI12" s="54">
        <f t="shared" si="24"/>
        <v>0.28603722300605872</v>
      </c>
      <c r="BJ12" s="54">
        <f t="shared" si="25"/>
        <v>0.99055541611709186</v>
      </c>
      <c r="BK12" s="56"/>
      <c r="BL12" s="56"/>
      <c r="BM12" s="14"/>
      <c r="BN12" s="14"/>
    </row>
    <row r="13" spans="1:66" x14ac:dyDescent="0.25">
      <c r="A13" s="60">
        <v>9129</v>
      </c>
      <c r="B13" s="60">
        <v>11</v>
      </c>
      <c r="C13" s="60" t="s">
        <v>113</v>
      </c>
      <c r="D13" s="60" t="s">
        <v>115</v>
      </c>
      <c r="E13" s="61">
        <v>6</v>
      </c>
      <c r="F13" s="63">
        <v>26.520000000000003</v>
      </c>
      <c r="G13" s="63">
        <v>3.2144444444444442</v>
      </c>
      <c r="H13" s="63">
        <v>3.0922222222222224</v>
      </c>
      <c r="I13" s="63">
        <v>4.6322222222222216</v>
      </c>
      <c r="J13" s="54">
        <v>0.85247066666666671</v>
      </c>
      <c r="K13" s="54">
        <v>0.82005733333333353</v>
      </c>
      <c r="L13" s="54">
        <v>1.2284653333333333</v>
      </c>
      <c r="M13" s="48">
        <v>13.7</v>
      </c>
      <c r="N13" s="48">
        <f>M13/'SF + FA diet'!$D$24%</f>
        <v>39.787425149700596</v>
      </c>
      <c r="O13" s="48">
        <f>N13*'SF + FA diet'!$D$28</f>
        <v>97.260314474083799</v>
      </c>
      <c r="P13" s="62">
        <f>N13*'SF + FA diet'!$E$28</f>
        <v>0.98317106586826342</v>
      </c>
      <c r="Q13" s="48">
        <f>N13*'SF + FA diet'!$D$29</f>
        <v>192.17772332475022</v>
      </c>
      <c r="R13" s="62">
        <f>N13*'SF + FA diet'!$E$29</f>
        <v>2.0261971627700088</v>
      </c>
      <c r="S13" s="54">
        <f t="shared" si="6"/>
        <v>0.65346355555555558</v>
      </c>
      <c r="T13" s="54">
        <f t="shared" si="7"/>
        <v>2.7314776622222223</v>
      </c>
      <c r="U13" s="62">
        <f t="shared" si="8"/>
        <v>72.438787602133345</v>
      </c>
      <c r="V13" s="62">
        <f t="shared" si="9"/>
        <v>0.85247066666666671</v>
      </c>
      <c r="W13" s="62">
        <f t="shared" si="10"/>
        <v>0.74479285815424279</v>
      </c>
      <c r="X13" s="62">
        <f t="shared" si="11"/>
        <v>0.86706240273032054</v>
      </c>
      <c r="Y13" s="62">
        <f t="shared" si="12"/>
        <v>0.37693644377149349</v>
      </c>
      <c r="Z13" s="62">
        <f t="shared" si="13"/>
        <v>0.4207244400151347</v>
      </c>
      <c r="AA13" s="48">
        <f>$N13*'SF + FA diet'!$H$10</f>
        <v>48.268076263473041</v>
      </c>
      <c r="AB13" s="48">
        <f>$N13*'SF + FA diet'!$I$10</f>
        <v>21.755652502994007</v>
      </c>
      <c r="AC13" s="48">
        <f>$N13*'SF + FA diet'!$J$10</f>
        <v>30.550453640718565</v>
      </c>
      <c r="AD13" s="48">
        <f>$N13*'SF + FA diet'!$K$10</f>
        <v>75.607868455089815</v>
      </c>
      <c r="AE13" s="48">
        <f>$N13*'SF + FA diet'!$L$10</f>
        <v>35.054532910179638</v>
      </c>
      <c r="AF13" s="48">
        <f>$N13*'SF + FA diet'!$M$10</f>
        <v>13.754019017964069</v>
      </c>
      <c r="AG13" s="48">
        <f>$N13*'SF + FA diet'!$N$10</f>
        <v>38.054637664670658</v>
      </c>
      <c r="AH13" s="48">
        <f>$N13*'SF + FA diet'!$O$10</f>
        <v>26.718447149700598</v>
      </c>
      <c r="AI13" s="48">
        <f>$N13*'SF + FA diet'!$P$10</f>
        <v>8.3081902634730529</v>
      </c>
      <c r="AJ13" s="48">
        <f>$N13*'SF + FA diet'!$Q$10</f>
        <v>35.341987622754488</v>
      </c>
      <c r="AK13" s="48">
        <f>$N13*'SF + FA diet'!$R$10</f>
        <v>13.838312574850297</v>
      </c>
      <c r="AL13" s="48">
        <f>$N13*'SF + FA diet'!$S$10</f>
        <v>24.438775353293412</v>
      </c>
      <c r="AM13" s="48">
        <f>$F13*Ingredients!I$8</f>
        <v>24.877881600000002</v>
      </c>
      <c r="AN13" s="48">
        <f>$F13*Ingredients!J$8</f>
        <v>22.405952400000004</v>
      </c>
      <c r="AO13" s="48">
        <f>$F13*Ingredients!K$8</f>
        <v>39.275059200000008</v>
      </c>
      <c r="AP13" s="48">
        <f>$F13*Ingredients!L$8</f>
        <v>70.896446400000016</v>
      </c>
      <c r="AQ13" s="48">
        <f>$F13*Ingredients!M$8</f>
        <v>55.537388400000012</v>
      </c>
      <c r="AR13" s="48">
        <f>$F13*Ingredients!N$8</f>
        <v>17.872358400000003</v>
      </c>
      <c r="AS13" s="48">
        <f>$F13*Ingredients!O$8</f>
        <v>36.827263200000004</v>
      </c>
      <c r="AT13" s="48">
        <f>$F13*Ingredients!P$8</f>
        <v>33.703737599999997</v>
      </c>
      <c r="AU13" s="48">
        <f>$F13*Ingredients!Q$8</f>
        <v>10.3669332</v>
      </c>
      <c r="AV13" s="48">
        <f>$F13*Ingredients!R$8</f>
        <v>43.453550400000012</v>
      </c>
      <c r="AW13" s="48">
        <f>$F13*Ingredients!S$8</f>
        <v>4.5853080000000013</v>
      </c>
      <c r="AX13" s="48">
        <f>$F13*Ingredients!T$8</f>
        <v>28.042778400000003</v>
      </c>
      <c r="AY13" s="54">
        <f t="shared" si="14"/>
        <v>0.51541067152134223</v>
      </c>
      <c r="AZ13" s="54">
        <f t="shared" si="15"/>
        <v>1.0298910775908239</v>
      </c>
      <c r="BA13" s="54">
        <f t="shared" si="16"/>
        <v>1.2855802294095242</v>
      </c>
      <c r="BB13" s="54">
        <f t="shared" si="17"/>
        <v>0.93768608808369824</v>
      </c>
      <c r="BC13" s="54">
        <f t="shared" si="18"/>
        <v>1.5843140327187835</v>
      </c>
      <c r="BD13" s="54">
        <f t="shared" si="19"/>
        <v>1.2994280709265407</v>
      </c>
      <c r="BE13" s="54">
        <f t="shared" si="20"/>
        <v>0.96774704635250997</v>
      </c>
      <c r="BF13" s="54">
        <f t="shared" si="21"/>
        <v>1.2614407346041319</v>
      </c>
      <c r="BG13" s="54">
        <f t="shared" si="22"/>
        <v>1.2477967970447437</v>
      </c>
      <c r="BH13" s="54">
        <f t="shared" si="23"/>
        <v>1.2295163153761901</v>
      </c>
      <c r="BI13" s="54">
        <f t="shared" si="24"/>
        <v>0.33134878079956981</v>
      </c>
      <c r="BJ13" s="54">
        <f t="shared" si="25"/>
        <v>1.1474706892880746</v>
      </c>
      <c r="BK13" s="56"/>
      <c r="BL13" s="56"/>
      <c r="BM13" s="14"/>
      <c r="BN13" s="14"/>
    </row>
    <row r="14" spans="1:66" x14ac:dyDescent="0.25">
      <c r="A14" s="60">
        <v>1895</v>
      </c>
      <c r="B14" s="60">
        <v>3</v>
      </c>
      <c r="C14" s="60" t="s">
        <v>113</v>
      </c>
      <c r="D14" s="60" t="s">
        <v>115</v>
      </c>
      <c r="E14" s="60">
        <v>14</v>
      </c>
      <c r="F14" s="60">
        <v>31.8</v>
      </c>
      <c r="G14" s="60">
        <v>3.4</v>
      </c>
      <c r="H14" s="60">
        <v>3.63</v>
      </c>
      <c r="I14" s="60">
        <v>4.71</v>
      </c>
      <c r="J14" s="54">
        <v>1.0812000000000002</v>
      </c>
      <c r="K14" s="54">
        <v>1.1543399999999999</v>
      </c>
      <c r="L14" s="54">
        <v>1.4977800000000001</v>
      </c>
      <c r="M14" s="48">
        <v>16.38</v>
      </c>
      <c r="N14" s="48">
        <f>M14/'SF + FA diet'!$D$24%</f>
        <v>47.570658682634729</v>
      </c>
      <c r="O14" s="48">
        <f>N14*'SF + FA diet'!$D$28</f>
        <v>116.28641978726225</v>
      </c>
      <c r="P14" s="62">
        <f>N14*'SF + FA diet'!$E$28</f>
        <v>1.1754994203592815</v>
      </c>
      <c r="Q14" s="48">
        <f>N14*'SF + FA diet'!$D$29</f>
        <v>229.77161372696412</v>
      </c>
      <c r="R14" s="62">
        <f>N14*'SF + FA diet'!$E$29</f>
        <v>2.4225627391366968</v>
      </c>
      <c r="S14" s="54">
        <f t="shared" si="6"/>
        <v>0.71707200000000004</v>
      </c>
      <c r="T14" s="54">
        <f t="shared" si="7"/>
        <v>2.99736096</v>
      </c>
      <c r="U14" s="62">
        <f t="shared" si="8"/>
        <v>95.316078528000006</v>
      </c>
      <c r="V14" s="62">
        <f t="shared" si="9"/>
        <v>1.0812000000000002</v>
      </c>
      <c r="W14" s="62">
        <f t="shared" si="10"/>
        <v>0.81966646408388877</v>
      </c>
      <c r="X14" s="62">
        <f t="shared" si="11"/>
        <v>0.91977927106892199</v>
      </c>
      <c r="Y14" s="62">
        <f t="shared" si="12"/>
        <v>0.41482965185274534</v>
      </c>
      <c r="Z14" s="62">
        <f t="shared" si="13"/>
        <v>0.44630423085979437</v>
      </c>
      <c r="AA14" s="48">
        <f>$N14*'SF + FA diet'!$H$10</f>
        <v>57.710298481437114</v>
      </c>
      <c r="AB14" s="48">
        <f>$N14*'SF + FA diet'!$I$10</f>
        <v>26.01150277365269</v>
      </c>
      <c r="AC14" s="48">
        <f>$N14*'SF + FA diet'!$J$10</f>
        <v>36.526746761676648</v>
      </c>
      <c r="AD14" s="48">
        <f>$N14*'SF + FA diet'!$K$10</f>
        <v>90.398312795209577</v>
      </c>
      <c r="AE14" s="48">
        <f>$N14*'SF + FA diet'!$L$10</f>
        <v>41.91191599041916</v>
      </c>
      <c r="AF14" s="48">
        <f>$N14*'SF + FA diet'!$M$10</f>
        <v>16.444586241916163</v>
      </c>
      <c r="AG14" s="48">
        <f>$N14*'SF + FA diet'!$N$10</f>
        <v>45.498902550898208</v>
      </c>
      <c r="AH14" s="48">
        <f>$N14*'SF + FA diet'!$O$10</f>
        <v>31.945121482634733</v>
      </c>
      <c r="AI14" s="48">
        <f>$N14*'SF + FA diet'!$P$10</f>
        <v>9.9334420814371249</v>
      </c>
      <c r="AJ14" s="48">
        <f>$N14*'SF + FA diet'!$Q$10</f>
        <v>42.255602719760475</v>
      </c>
      <c r="AK14" s="48">
        <f>$N14*'SF + FA diet'!$R$10</f>
        <v>16.545369341317361</v>
      </c>
      <c r="AL14" s="48">
        <f>$N14*'SF + FA diet'!$S$10</f>
        <v>29.219499291017964</v>
      </c>
      <c r="AM14" s="48">
        <f>$F14*Ingredients!I$8</f>
        <v>29.830943999999999</v>
      </c>
      <c r="AN14" s="48">
        <f>$F14*Ingredients!J$8</f>
        <v>26.866866000000002</v>
      </c>
      <c r="AO14" s="48">
        <f>$F14*Ingredients!K$8</f>
        <v>47.094528000000004</v>
      </c>
      <c r="AP14" s="48">
        <f>$F14*Ingredients!L$8</f>
        <v>85.011576000000019</v>
      </c>
      <c r="AQ14" s="48">
        <f>$F14*Ingredients!M$8</f>
        <v>66.594605999999999</v>
      </c>
      <c r="AR14" s="48">
        <f>$F14*Ingredients!N$8</f>
        <v>21.430656000000003</v>
      </c>
      <c r="AS14" s="48">
        <f>$F14*Ingredients!O$8</f>
        <v>44.159388</v>
      </c>
      <c r="AT14" s="48">
        <f>$F14*Ingredients!P$8</f>
        <v>40.413983999999992</v>
      </c>
      <c r="AU14" s="48">
        <f>$F14*Ingredients!Q$8</f>
        <v>12.430937999999999</v>
      </c>
      <c r="AV14" s="48">
        <f>$F14*Ingredients!R$8</f>
        <v>52.104936000000009</v>
      </c>
      <c r="AW14" s="48">
        <f>$F14*Ingredients!S$8</f>
        <v>5.4982200000000008</v>
      </c>
      <c r="AX14" s="48">
        <f>$F14*Ingredients!T$8</f>
        <v>33.625956000000002</v>
      </c>
      <c r="AY14" s="54">
        <f t="shared" si="14"/>
        <v>0.5169085030741144</v>
      </c>
      <c r="AZ14" s="54">
        <f t="shared" si="15"/>
        <v>1.0328840372580748</v>
      </c>
      <c r="BA14" s="54">
        <f t="shared" si="16"/>
        <v>1.2893162456343066</v>
      </c>
      <c r="BB14" s="54">
        <f t="shared" si="17"/>
        <v>0.94041109143914225</v>
      </c>
      <c r="BC14" s="54">
        <f t="shared" si="18"/>
        <v>1.5889181972788637</v>
      </c>
      <c r="BD14" s="54">
        <f t="shared" si="19"/>
        <v>1.3032043302722132</v>
      </c>
      <c r="BE14" s="54">
        <f t="shared" si="20"/>
        <v>0.97055940966049159</v>
      </c>
      <c r="BF14" s="54">
        <f t="shared" si="21"/>
        <v>1.2651065992022885</v>
      </c>
      <c r="BG14" s="54">
        <f t="shared" si="22"/>
        <v>1.2514230110859565</v>
      </c>
      <c r="BH14" s="54">
        <f t="shared" si="23"/>
        <v>1.2330894046302072</v>
      </c>
      <c r="BI14" s="54">
        <f t="shared" si="24"/>
        <v>0.33231171130581882</v>
      </c>
      <c r="BJ14" s="54">
        <f t="shared" si="25"/>
        <v>1.150805346289304</v>
      </c>
      <c r="BK14" s="56"/>
      <c r="BL14" s="56"/>
      <c r="BM14" s="14"/>
      <c r="BN14" s="14"/>
    </row>
    <row r="15" spans="1:66" x14ac:dyDescent="0.25">
      <c r="A15" s="60">
        <v>1972</v>
      </c>
      <c r="B15" s="60">
        <v>9</v>
      </c>
      <c r="C15" s="60" t="s">
        <v>113</v>
      </c>
      <c r="D15" s="60" t="s">
        <v>115</v>
      </c>
      <c r="E15" s="60">
        <v>14</v>
      </c>
      <c r="F15" s="60">
        <v>31.4</v>
      </c>
      <c r="G15" s="60">
        <v>2.92</v>
      </c>
      <c r="H15" s="60">
        <v>3.22</v>
      </c>
      <c r="I15" s="60">
        <v>4.54</v>
      </c>
      <c r="J15" s="54">
        <v>0.91687999999999992</v>
      </c>
      <c r="K15" s="54">
        <v>1.01108</v>
      </c>
      <c r="L15" s="54">
        <v>1.4255599999999999</v>
      </c>
      <c r="M15" s="48">
        <v>14.67</v>
      </c>
      <c r="N15" s="48">
        <f>M15/'SF + FA diet'!$D$24%</f>
        <v>42.604491017964072</v>
      </c>
      <c r="O15" s="48">
        <f>N15*'SF + FA diet'!$D$28</f>
        <v>104.14662871057004</v>
      </c>
      <c r="P15" s="62">
        <f>N15*'SF + FA diet'!$E$28</f>
        <v>1.0527824479041916</v>
      </c>
      <c r="Q15" s="48">
        <f>N15*'SF + FA diet'!$D$29</f>
        <v>205.78446723898438</v>
      </c>
      <c r="R15" s="62">
        <f>N15*'SF + FA diet'!$E$29</f>
        <v>2.1696578377982503</v>
      </c>
      <c r="S15" s="54">
        <f t="shared" si="6"/>
        <v>0.64490800000000004</v>
      </c>
      <c r="T15" s="54">
        <f t="shared" si="7"/>
        <v>2.6957154399999999</v>
      </c>
      <c r="U15" s="62">
        <f t="shared" si="8"/>
        <v>84.645464815999986</v>
      </c>
      <c r="V15" s="62">
        <f t="shared" si="9"/>
        <v>0.91687999999999992</v>
      </c>
      <c r="W15" s="62">
        <f t="shared" si="10"/>
        <v>0.81275280692219998</v>
      </c>
      <c r="X15" s="62">
        <f t="shared" si="11"/>
        <v>0.87091117621239111</v>
      </c>
      <c r="Y15" s="62">
        <f t="shared" si="12"/>
        <v>0.41133067986952765</v>
      </c>
      <c r="Z15" s="62">
        <f t="shared" si="13"/>
        <v>0.42259197926362513</v>
      </c>
      <c r="AA15" s="48">
        <f>$N15*'SF + FA diet'!$H$10</f>
        <v>51.685596991616755</v>
      </c>
      <c r="AB15" s="48">
        <f>$N15*'SF + FA diet'!$I$10</f>
        <v>23.296016220359281</v>
      </c>
      <c r="AC15" s="48">
        <f>$N15*'SF + FA diet'!$J$10</f>
        <v>32.713514956886229</v>
      </c>
      <c r="AD15" s="48">
        <f>$N15*'SF + FA diet'!$K$10</f>
        <v>80.961126294610779</v>
      </c>
      <c r="AE15" s="48">
        <f>$N15*'SF + FA diet'!$L$10</f>
        <v>37.536496189221559</v>
      </c>
      <c r="AF15" s="48">
        <f>$N15*'SF + FA diet'!$M$10</f>
        <v>14.727843722155686</v>
      </c>
      <c r="AG15" s="48">
        <f>$N15*'SF + FA diet'!$N$10</f>
        <v>40.749017119760481</v>
      </c>
      <c r="AH15" s="48">
        <f>$N15*'SF + FA diet'!$O$10</f>
        <v>28.610191217964072</v>
      </c>
      <c r="AI15" s="48">
        <f>$N15*'SF + FA diet'!$P$10</f>
        <v>8.8964343916167667</v>
      </c>
      <c r="AJ15" s="48">
        <f>$N15*'SF + FA diet'!$Q$10</f>
        <v>37.844303534730535</v>
      </c>
      <c r="AK15" s="48">
        <f>$N15*'SF + FA diet'!$R$10</f>
        <v>14.818105508982034</v>
      </c>
      <c r="AL15" s="48">
        <f>$N15*'SF + FA diet'!$S$10</f>
        <v>26.16911200239521</v>
      </c>
      <c r="AM15" s="48">
        <f>$F15*Ingredients!I$8</f>
        <v>29.455711999999995</v>
      </c>
      <c r="AN15" s="48">
        <f>$F15*Ingredients!J$8</f>
        <v>26.528917999999997</v>
      </c>
      <c r="AO15" s="48">
        <f>$F15*Ingredients!K$8</f>
        <v>46.502144000000001</v>
      </c>
      <c r="AP15" s="48">
        <f>$F15*Ingredients!L$8</f>
        <v>83.942248000000006</v>
      </c>
      <c r="AQ15" s="48">
        <f>$F15*Ingredients!M$8</f>
        <v>65.756938000000005</v>
      </c>
      <c r="AR15" s="48">
        <f>$F15*Ingredients!N$8</f>
        <v>21.161088000000003</v>
      </c>
      <c r="AS15" s="48">
        <f>$F15*Ingredients!O$8</f>
        <v>43.603923999999999</v>
      </c>
      <c r="AT15" s="48">
        <f>$F15*Ingredients!P$8</f>
        <v>39.90563199999999</v>
      </c>
      <c r="AU15" s="48">
        <f>$F15*Ingredients!Q$8</f>
        <v>12.274573999999999</v>
      </c>
      <c r="AV15" s="48">
        <f>$F15*Ingredients!R$8</f>
        <v>51.449528000000001</v>
      </c>
      <c r="AW15" s="48">
        <f>$F15*Ingredients!S$8</f>
        <v>5.4290600000000007</v>
      </c>
      <c r="AX15" s="48">
        <f>$F15*Ingredients!T$8</f>
        <v>33.202987999999998</v>
      </c>
      <c r="AY15" s="54">
        <f t="shared" si="14"/>
        <v>0.56990174660800808</v>
      </c>
      <c r="AZ15" s="54">
        <f t="shared" si="15"/>
        <v>1.1387748767454651</v>
      </c>
      <c r="BA15" s="54">
        <f t="shared" si="16"/>
        <v>1.4214964078695327</v>
      </c>
      <c r="BB15" s="54">
        <f t="shared" si="17"/>
        <v>1.0368216431987516</v>
      </c>
      <c r="BC15" s="54">
        <f t="shared" si="18"/>
        <v>1.751813426285691</v>
      </c>
      <c r="BD15" s="54">
        <f t="shared" si="19"/>
        <v>1.4368082931357107</v>
      </c>
      <c r="BE15" s="54">
        <f t="shared" si="20"/>
        <v>1.0700607543943701</v>
      </c>
      <c r="BF15" s="54">
        <f t="shared" si="21"/>
        <v>1.3948047986111891</v>
      </c>
      <c r="BG15" s="54">
        <f t="shared" si="22"/>
        <v>1.379718374764445</v>
      </c>
      <c r="BH15" s="54">
        <f t="shared" si="23"/>
        <v>1.3595052146430349</v>
      </c>
      <c r="BI15" s="54">
        <f t="shared" si="24"/>
        <v>0.36638016895676451</v>
      </c>
      <c r="BJ15" s="54">
        <f t="shared" si="25"/>
        <v>1.2687854290570115</v>
      </c>
      <c r="BK15" s="56"/>
      <c r="BL15" s="56"/>
      <c r="BM15" s="14"/>
      <c r="BN15" s="14"/>
    </row>
    <row r="16" spans="1:66" x14ac:dyDescent="0.25">
      <c r="A16" s="60">
        <v>4330</v>
      </c>
      <c r="B16" s="60">
        <v>1</v>
      </c>
      <c r="C16" s="60" t="s">
        <v>113</v>
      </c>
      <c r="D16" s="60" t="s">
        <v>115</v>
      </c>
      <c r="E16" s="60">
        <v>14</v>
      </c>
      <c r="F16" s="60">
        <v>32.200000000000003</v>
      </c>
      <c r="G16" s="60">
        <v>3.21</v>
      </c>
      <c r="H16" s="60">
        <v>2.5099999999999998</v>
      </c>
      <c r="I16" s="60">
        <v>4.6500000000000004</v>
      </c>
      <c r="J16" s="54">
        <v>1.03362</v>
      </c>
      <c r="K16" s="54">
        <v>0.80821999999999994</v>
      </c>
      <c r="L16" s="54">
        <v>1.4973000000000003</v>
      </c>
      <c r="M16" s="48">
        <v>17.59</v>
      </c>
      <c r="N16" s="48">
        <f>M16/'SF + FA diet'!$D$24%</f>
        <v>51.084730538922159</v>
      </c>
      <c r="O16" s="48">
        <f>N16*'SF + FA diet'!$D$28</f>
        <v>124.87656435030178</v>
      </c>
      <c r="P16" s="62">
        <f>N16*'SF + FA diet'!$E$28</f>
        <v>1.2623342371257487</v>
      </c>
      <c r="Q16" s="48">
        <f>N16*'SF + FA diet'!$D$29</f>
        <v>246.74497469214282</v>
      </c>
      <c r="R16" s="62">
        <f>N16*'SF + FA diet'!$E$29</f>
        <v>2.6015188389141941</v>
      </c>
      <c r="S16" s="54">
        <f t="shared" si="6"/>
        <v>0.59982400000000002</v>
      </c>
      <c r="T16" s="54">
        <f t="shared" si="7"/>
        <v>2.50726432</v>
      </c>
      <c r="U16" s="62">
        <f t="shared" si="8"/>
        <v>80.733911104000001</v>
      </c>
      <c r="V16" s="62">
        <f t="shared" si="9"/>
        <v>1.03362</v>
      </c>
      <c r="W16" s="62">
        <f t="shared" si="10"/>
        <v>0.64650970759834891</v>
      </c>
      <c r="X16" s="62">
        <f t="shared" si="11"/>
        <v>0.81881641929754212</v>
      </c>
      <c r="Y16" s="62">
        <f t="shared" si="12"/>
        <v>0.32719576641724746</v>
      </c>
      <c r="Z16" s="62">
        <f t="shared" si="13"/>
        <v>0.39731405536598224</v>
      </c>
      <c r="AA16" s="48">
        <f>$N16*'SF + FA diet'!$H$10</f>
        <v>61.973391348502986</v>
      </c>
      <c r="AB16" s="48">
        <f>$N16*'SF + FA diet'!$I$10</f>
        <v>27.932987410778441</v>
      </c>
      <c r="AC16" s="48">
        <f>$N16*'SF + FA diet'!$J$10</f>
        <v>39.224998506586836</v>
      </c>
      <c r="AD16" s="48">
        <f>$N16*'SF + FA diet'!$K$10</f>
        <v>97.076088038323348</v>
      </c>
      <c r="AE16" s="48">
        <f>$N16*'SF + FA diet'!$L$10</f>
        <v>45.007973276646709</v>
      </c>
      <c r="AF16" s="48">
        <f>$N16*'SF + FA diet'!$M$10</f>
        <v>17.659357264670657</v>
      </c>
      <c r="AG16" s="48">
        <f>$N16*'SF + FA diet'!$N$10</f>
        <v>48.859932592814374</v>
      </c>
      <c r="AH16" s="48">
        <f>$N16*'SF + FA diet'!$O$10</f>
        <v>34.30492593892216</v>
      </c>
      <c r="AI16" s="48">
        <f>$N16*'SF + FA diet'!$P$10</f>
        <v>10.667231148502996</v>
      </c>
      <c r="AJ16" s="48">
        <f>$N16*'SF + FA diet'!$Q$10</f>
        <v>45.377048341916165</v>
      </c>
      <c r="AK16" s="48">
        <f>$N16*'SF + FA diet'!$R$10</f>
        <v>17.767585269461076</v>
      </c>
      <c r="AL16" s="48">
        <f>$N16*'SF + FA diet'!$S$10</f>
        <v>31.377960471856287</v>
      </c>
      <c r="AM16" s="48">
        <f>$F16*Ingredients!I$8</f>
        <v>30.206175999999999</v>
      </c>
      <c r="AN16" s="48">
        <f>$F16*Ingredients!J$8</f>
        <v>27.204814000000002</v>
      </c>
      <c r="AO16" s="48">
        <f>$F16*Ingredients!K$8</f>
        <v>47.686912000000007</v>
      </c>
      <c r="AP16" s="48">
        <f>$F16*Ingredients!L$8</f>
        <v>86.080904000000018</v>
      </c>
      <c r="AQ16" s="48">
        <f>$F16*Ingredients!M$8</f>
        <v>67.432274000000007</v>
      </c>
      <c r="AR16" s="48">
        <f>$F16*Ingredients!N$8</f>
        <v>21.700224000000006</v>
      </c>
      <c r="AS16" s="48">
        <f>$F16*Ingredients!O$8</f>
        <v>44.714852000000008</v>
      </c>
      <c r="AT16" s="48">
        <f>$F16*Ingredients!P$8</f>
        <v>40.922335999999994</v>
      </c>
      <c r="AU16" s="48">
        <f>$F16*Ingredients!Q$8</f>
        <v>12.587302000000001</v>
      </c>
      <c r="AV16" s="48">
        <f>$F16*Ingredients!R$8</f>
        <v>52.760344000000011</v>
      </c>
      <c r="AW16" s="48">
        <f>$F16*Ingredients!S$8</f>
        <v>5.5673800000000009</v>
      </c>
      <c r="AX16" s="48">
        <f>$F16*Ingredients!T$8</f>
        <v>34.048924000000007</v>
      </c>
      <c r="AY16" s="54">
        <f t="shared" si="14"/>
        <v>0.48740556782083627</v>
      </c>
      <c r="AZ16" s="54">
        <f t="shared" si="15"/>
        <v>0.97393141664119109</v>
      </c>
      <c r="BA16" s="54">
        <f t="shared" si="16"/>
        <v>1.2157275670002181</v>
      </c>
      <c r="BB16" s="54">
        <f t="shared" si="17"/>
        <v>0.8867364326219791</v>
      </c>
      <c r="BC16" s="54">
        <f t="shared" si="18"/>
        <v>1.498229515590932</v>
      </c>
      <c r="BD16" s="54">
        <f t="shared" si="19"/>
        <v>1.2288229789321672</v>
      </c>
      <c r="BE16" s="54">
        <f t="shared" si="20"/>
        <v>0.91516401327528707</v>
      </c>
      <c r="BF16" s="54">
        <f t="shared" si="21"/>
        <v>1.1928997040500753</v>
      </c>
      <c r="BG16" s="54">
        <f t="shared" si="22"/>
        <v>1.179997116849433</v>
      </c>
      <c r="BH16" s="54">
        <f t="shared" si="23"/>
        <v>1.1627099145464619</v>
      </c>
      <c r="BI16" s="54">
        <f t="shared" si="24"/>
        <v>0.31334477451864057</v>
      </c>
      <c r="BJ16" s="54">
        <f t="shared" si="25"/>
        <v>1.0851222797141127</v>
      </c>
      <c r="BK16" s="56"/>
      <c r="BL16" s="56"/>
      <c r="BM16" s="14"/>
      <c r="BN16" s="14"/>
    </row>
    <row r="17" spans="1:66" x14ac:dyDescent="0.25">
      <c r="A17" s="60">
        <v>9102</v>
      </c>
      <c r="B17" s="60">
        <v>6</v>
      </c>
      <c r="C17" s="60" t="s">
        <v>113</v>
      </c>
      <c r="D17" s="60" t="s">
        <v>115</v>
      </c>
      <c r="E17" s="60">
        <v>14</v>
      </c>
      <c r="F17" s="60">
        <v>20.8</v>
      </c>
      <c r="G17" s="60">
        <v>3.04</v>
      </c>
      <c r="H17" s="60">
        <v>3.03</v>
      </c>
      <c r="I17" s="60">
        <v>4.83</v>
      </c>
      <c r="J17" s="54">
        <v>0.63231999999999999</v>
      </c>
      <c r="K17" s="54">
        <v>0.63023999999999991</v>
      </c>
      <c r="L17" s="54">
        <v>1.0046400000000002</v>
      </c>
      <c r="M17" s="48">
        <v>20</v>
      </c>
      <c r="N17" s="48">
        <f>M17/'SF + FA diet'!$D$24%</f>
        <v>58.08383233532934</v>
      </c>
      <c r="O17" s="48">
        <f>N17*'SF + FA diet'!$D$28</f>
        <v>141.98586054610774</v>
      </c>
      <c r="P17" s="62">
        <f>N17*'SF + FA diet'!$E$28</f>
        <v>1.4352862275449101</v>
      </c>
      <c r="Q17" s="48">
        <f>N17*'SF + FA diet'!$D$29</f>
        <v>280.55142091204414</v>
      </c>
      <c r="R17" s="62">
        <f>N17*'SF + FA diet'!$E$29</f>
        <v>2.9579520624379692</v>
      </c>
      <c r="S17" s="54">
        <f t="shared" si="6"/>
        <v>0.64555200000000001</v>
      </c>
      <c r="T17" s="54">
        <f t="shared" si="7"/>
        <v>2.69840736</v>
      </c>
      <c r="U17" s="62">
        <f t="shared" si="8"/>
        <v>56.126873088000004</v>
      </c>
      <c r="V17" s="62">
        <f t="shared" si="9"/>
        <v>0.63231999999999999</v>
      </c>
      <c r="W17" s="62">
        <f t="shared" si="10"/>
        <v>0.39529903098888963</v>
      </c>
      <c r="X17" s="62">
        <f t="shared" si="11"/>
        <v>0.44055324148243086</v>
      </c>
      <c r="Y17" s="62">
        <f t="shared" si="12"/>
        <v>0.20005912964381806</v>
      </c>
      <c r="Z17" s="62">
        <f t="shared" si="13"/>
        <v>0.21376952251174636</v>
      </c>
      <c r="AA17" s="48">
        <f>$N17*'SF + FA diet'!$H$10</f>
        <v>70.464344910179619</v>
      </c>
      <c r="AB17" s="48">
        <f>$N17*'SF + FA diet'!$I$10</f>
        <v>31.760076646706583</v>
      </c>
      <c r="AC17" s="48">
        <f>$N17*'SF + FA diet'!$J$10</f>
        <v>44.599202395209588</v>
      </c>
      <c r="AD17" s="48">
        <f>$N17*'SF + FA diet'!$K$10</f>
        <v>110.37645029940118</v>
      </c>
      <c r="AE17" s="48">
        <f>$N17*'SF + FA diet'!$L$10</f>
        <v>51.174500598802389</v>
      </c>
      <c r="AF17" s="48">
        <f>$N17*'SF + FA diet'!$M$10</f>
        <v>20.078859880239516</v>
      </c>
      <c r="AG17" s="48">
        <f>$N17*'SF + FA diet'!$N$10</f>
        <v>55.554215568862276</v>
      </c>
      <c r="AH17" s="48">
        <f>$N17*'SF + FA diet'!$O$10</f>
        <v>39.005032335329339</v>
      </c>
      <c r="AI17" s="48">
        <f>$N17*'SF + FA diet'!$P$10</f>
        <v>12.128744910179641</v>
      </c>
      <c r="AJ17" s="48">
        <f>$N17*'SF + FA diet'!$Q$10</f>
        <v>51.594142514970052</v>
      </c>
      <c r="AK17" s="48">
        <f>$N17*'SF + FA diet'!$R$10</f>
        <v>20.201916167664667</v>
      </c>
      <c r="AL17" s="48">
        <f>$N17*'SF + FA diet'!$S$10</f>
        <v>35.677044311377244</v>
      </c>
      <c r="AM17" s="48">
        <f>$F17*Ingredients!I$8</f>
        <v>19.512063999999999</v>
      </c>
      <c r="AN17" s="48">
        <f>$F17*Ingredients!J$8</f>
        <v>17.573295999999999</v>
      </c>
      <c r="AO17" s="48">
        <f>$F17*Ingredients!K$8</f>
        <v>30.803968000000001</v>
      </c>
      <c r="AP17" s="48">
        <f>$F17*Ingredients!L$8</f>
        <v>55.605056000000012</v>
      </c>
      <c r="AQ17" s="48">
        <f>$F17*Ingredients!M$8</f>
        <v>43.558736000000003</v>
      </c>
      <c r="AR17" s="48">
        <f>$F17*Ingredients!N$8</f>
        <v>14.017536000000002</v>
      </c>
      <c r="AS17" s="48">
        <f>$F17*Ingredients!O$8</f>
        <v>28.884128</v>
      </c>
      <c r="AT17" s="48">
        <f>$F17*Ingredients!P$8</f>
        <v>26.434303999999997</v>
      </c>
      <c r="AU17" s="48">
        <f>$F17*Ingredients!Q$8</f>
        <v>8.130927999999999</v>
      </c>
      <c r="AV17" s="48">
        <f>$F17*Ingredients!R$8</f>
        <v>34.081216000000005</v>
      </c>
      <c r="AW17" s="48">
        <f>$F17*Ingredients!S$8</f>
        <v>3.5963200000000008</v>
      </c>
      <c r="AX17" s="48">
        <f>$F17*Ingredients!T$8</f>
        <v>21.994336000000001</v>
      </c>
      <c r="AY17" s="54">
        <f t="shared" si="14"/>
        <v>0.27690690979774074</v>
      </c>
      <c r="AZ17" s="54">
        <f t="shared" si="15"/>
        <v>0.55331402992134449</v>
      </c>
      <c r="BA17" s="54">
        <f t="shared" si="16"/>
        <v>0.69068428011413641</v>
      </c>
      <c r="BB17" s="54">
        <f t="shared" si="17"/>
        <v>0.50377644732339866</v>
      </c>
      <c r="BC17" s="54">
        <f t="shared" si="18"/>
        <v>0.85118048032342475</v>
      </c>
      <c r="BD17" s="54">
        <f t="shared" si="19"/>
        <v>0.69812410085072962</v>
      </c>
      <c r="BE17" s="54">
        <f t="shared" si="20"/>
        <v>0.51992684451095628</v>
      </c>
      <c r="BF17" s="54">
        <f t="shared" si="21"/>
        <v>0.67771521819908265</v>
      </c>
      <c r="BG17" s="54">
        <f t="shared" si="22"/>
        <v>0.67038494586325426</v>
      </c>
      <c r="BH17" s="54">
        <f t="shared" si="23"/>
        <v>0.66056366747661965</v>
      </c>
      <c r="BI17" s="54">
        <f t="shared" si="24"/>
        <v>0.17801875674329828</v>
      </c>
      <c r="BJ17" s="54">
        <f t="shared" si="25"/>
        <v>0.61648425267633811</v>
      </c>
      <c r="BK17" s="56"/>
      <c r="BL17" s="56"/>
      <c r="BM17" s="14"/>
      <c r="BN17" s="14"/>
    </row>
    <row r="18" spans="1:66" x14ac:dyDescent="0.25">
      <c r="A18" s="60">
        <v>9103</v>
      </c>
      <c r="B18" s="60">
        <v>2</v>
      </c>
      <c r="C18" s="60" t="s">
        <v>113</v>
      </c>
      <c r="D18" s="60" t="s">
        <v>115</v>
      </c>
      <c r="E18" s="60">
        <v>14</v>
      </c>
      <c r="F18" s="60">
        <v>22.6</v>
      </c>
      <c r="G18" s="60">
        <v>3.13</v>
      </c>
      <c r="H18" s="60">
        <v>3.17</v>
      </c>
      <c r="I18" s="60">
        <v>4.63</v>
      </c>
      <c r="J18" s="54">
        <v>0.70738000000000012</v>
      </c>
      <c r="K18" s="54">
        <v>0.71642000000000006</v>
      </c>
      <c r="L18" s="54">
        <v>1.0463800000000001</v>
      </c>
      <c r="M18" s="48">
        <v>22.7</v>
      </c>
      <c r="N18" s="48">
        <f>M18/'SF + FA diet'!$D$24%</f>
        <v>65.925149700598794</v>
      </c>
      <c r="O18" s="48">
        <f>N18*'SF + FA diet'!$D$28</f>
        <v>161.15395171983229</v>
      </c>
      <c r="P18" s="62">
        <f>N18*'SF + FA diet'!$E$28</f>
        <v>1.6290498682634729</v>
      </c>
      <c r="Q18" s="48">
        <f>N18*'SF + FA diet'!$D$29</f>
        <v>318.42586273517003</v>
      </c>
      <c r="R18" s="62">
        <f>N18*'SF + FA diet'!$E$29</f>
        <v>3.3572755908670948</v>
      </c>
      <c r="S18" s="54">
        <f t="shared" si="6"/>
        <v>0.65578800000000004</v>
      </c>
      <c r="T18" s="54">
        <f t="shared" si="7"/>
        <v>2.7411938399999998</v>
      </c>
      <c r="U18" s="62">
        <f t="shared" si="8"/>
        <v>61.950980784000002</v>
      </c>
      <c r="V18" s="62">
        <f t="shared" si="9"/>
        <v>0.70738000000000012</v>
      </c>
      <c r="W18" s="62">
        <f t="shared" si="10"/>
        <v>0.38442110865331047</v>
      </c>
      <c r="X18" s="62">
        <f t="shared" si="11"/>
        <v>0.43422857321983016</v>
      </c>
      <c r="Y18" s="62">
        <f t="shared" si="12"/>
        <v>0.19455386020426266</v>
      </c>
      <c r="Z18" s="62">
        <f t="shared" si="13"/>
        <v>0.21070060555180778</v>
      </c>
      <c r="AA18" s="48">
        <f>$N18*'SF + FA diet'!$H$10</f>
        <v>79.97703147305387</v>
      </c>
      <c r="AB18" s="48">
        <f>$N18*'SF + FA diet'!$I$10</f>
        <v>36.047686994011968</v>
      </c>
      <c r="AC18" s="48">
        <f>$N18*'SF + FA diet'!$J$10</f>
        <v>50.620094718562875</v>
      </c>
      <c r="AD18" s="48">
        <f>$N18*'SF + FA diet'!$K$10</f>
        <v>125.27727108982033</v>
      </c>
      <c r="AE18" s="48">
        <f>$N18*'SF + FA diet'!$L$10</f>
        <v>58.083058179640709</v>
      </c>
      <c r="AF18" s="48">
        <f>$N18*'SF + FA diet'!$M$10</f>
        <v>22.78950596407185</v>
      </c>
      <c r="AG18" s="48">
        <f>$N18*'SF + FA diet'!$N$10</f>
        <v>63.05403467065868</v>
      </c>
      <c r="AH18" s="48">
        <f>$N18*'SF + FA diet'!$O$10</f>
        <v>44.270711700598802</v>
      </c>
      <c r="AI18" s="48">
        <f>$N18*'SF + FA diet'!$P$10</f>
        <v>13.766125473053892</v>
      </c>
      <c r="AJ18" s="48">
        <f>$N18*'SF + FA diet'!$Q$10</f>
        <v>58.559351754491004</v>
      </c>
      <c r="AK18" s="48">
        <f>$N18*'SF + FA diet'!$R$10</f>
        <v>22.929174850299397</v>
      </c>
      <c r="AL18" s="48">
        <f>$N18*'SF + FA diet'!$S$10</f>
        <v>40.493445293413167</v>
      </c>
      <c r="AM18" s="48">
        <f>$F18*Ingredients!I$8</f>
        <v>21.200607999999999</v>
      </c>
      <c r="AN18" s="48">
        <f>$F18*Ingredients!J$8</f>
        <v>19.094062000000001</v>
      </c>
      <c r="AO18" s="48">
        <f>$F18*Ingredients!K$8</f>
        <v>33.469696000000006</v>
      </c>
      <c r="AP18" s="48">
        <f>$F18*Ingredients!L$8</f>
        <v>60.417032000000013</v>
      </c>
      <c r="AQ18" s="48">
        <f>$F18*Ingredients!M$8</f>
        <v>47.328242000000003</v>
      </c>
      <c r="AR18" s="48">
        <f>$F18*Ingredients!N$8</f>
        <v>15.230592000000003</v>
      </c>
      <c r="AS18" s="48">
        <f>$F18*Ingredients!O$8</f>
        <v>31.383716000000003</v>
      </c>
      <c r="AT18" s="48">
        <f>$F18*Ingredients!P$8</f>
        <v>28.721887999999996</v>
      </c>
      <c r="AU18" s="48">
        <f>$F18*Ingredients!Q$8</f>
        <v>8.8345660000000006</v>
      </c>
      <c r="AV18" s="48">
        <f>$F18*Ingredients!R$8</f>
        <v>37.030552000000007</v>
      </c>
      <c r="AW18" s="48">
        <f>$F18*Ingredients!S$8</f>
        <v>3.9075400000000009</v>
      </c>
      <c r="AX18" s="48">
        <f>$F18*Ingredients!T$8</f>
        <v>23.897692000000003</v>
      </c>
      <c r="AY18" s="54">
        <f t="shared" si="14"/>
        <v>0.26508370727842007</v>
      </c>
      <c r="AZ18" s="54">
        <f t="shared" si="15"/>
        <v>0.5296889645976951</v>
      </c>
      <c r="BA18" s="54">
        <f t="shared" si="16"/>
        <v>0.66119386354538656</v>
      </c>
      <c r="BB18" s="54">
        <f t="shared" si="17"/>
        <v>0.48226650751901096</v>
      </c>
      <c r="BC18" s="54">
        <f t="shared" si="18"/>
        <v>0.81483729478606404</v>
      </c>
      <c r="BD18" s="54">
        <f t="shared" si="19"/>
        <v>0.66831602334913975</v>
      </c>
      <c r="BE18" s="54">
        <f t="shared" si="20"/>
        <v>0.49772732488764876</v>
      </c>
      <c r="BF18" s="54">
        <f t="shared" si="21"/>
        <v>0.64877854673412683</v>
      </c>
      <c r="BG18" s="54">
        <f t="shared" si="22"/>
        <v>0.64176125790026894</v>
      </c>
      <c r="BH18" s="54">
        <f t="shared" si="23"/>
        <v>0.63235932247422943</v>
      </c>
      <c r="BI18" s="54">
        <f t="shared" si="24"/>
        <v>0.17041782033202901</v>
      </c>
      <c r="BJ18" s="54">
        <f t="shared" si="25"/>
        <v>0.59016198367016459</v>
      </c>
      <c r="BK18" s="56"/>
      <c r="BL18" s="56"/>
      <c r="BM18" s="14"/>
      <c r="BN18" s="14"/>
    </row>
    <row r="19" spans="1:66" x14ac:dyDescent="0.25">
      <c r="A19" s="60">
        <v>9106</v>
      </c>
      <c r="B19" s="60">
        <v>4</v>
      </c>
      <c r="C19" s="60" t="s">
        <v>113</v>
      </c>
      <c r="D19" s="60" t="s">
        <v>115</v>
      </c>
      <c r="E19" s="60">
        <v>14</v>
      </c>
      <c r="F19" s="60">
        <v>28.2</v>
      </c>
      <c r="G19" s="60">
        <v>3.03</v>
      </c>
      <c r="H19" s="60">
        <v>3.26</v>
      </c>
      <c r="I19" s="60">
        <v>4.72</v>
      </c>
      <c r="J19" s="54">
        <v>0.85445999999999989</v>
      </c>
      <c r="K19" s="54">
        <v>0.91931999999999992</v>
      </c>
      <c r="L19" s="54">
        <v>1.33104</v>
      </c>
      <c r="M19" s="48">
        <v>15.059999999999999</v>
      </c>
      <c r="N19" s="48">
        <f>M19/'SF + FA diet'!$D$24%</f>
        <v>43.73712574850299</v>
      </c>
      <c r="O19" s="48">
        <f>N19*'SF + FA diet'!$D$28</f>
        <v>106.91535299121912</v>
      </c>
      <c r="P19" s="62">
        <f>N19*'SF + FA diet'!$E$28</f>
        <v>1.0807705293413172</v>
      </c>
      <c r="Q19" s="48">
        <f>N19*'SF + FA diet'!$D$29</f>
        <v>211.25521994676922</v>
      </c>
      <c r="R19" s="62">
        <f>N19*'SF + FA diet'!$E$29</f>
        <v>2.2273379030157905</v>
      </c>
      <c r="S19" s="54">
        <f t="shared" si="6"/>
        <v>0.66200400000000004</v>
      </c>
      <c r="T19" s="54">
        <f t="shared" si="7"/>
        <v>2.7671767200000001</v>
      </c>
      <c r="U19" s="62">
        <f t="shared" si="8"/>
        <v>78.034383504000004</v>
      </c>
      <c r="V19" s="62">
        <f t="shared" si="9"/>
        <v>0.85445999999999989</v>
      </c>
      <c r="W19" s="62">
        <f t="shared" si="10"/>
        <v>0.72987069977133134</v>
      </c>
      <c r="X19" s="62">
        <f t="shared" si="11"/>
        <v>0.79060260878944966</v>
      </c>
      <c r="Y19" s="62">
        <f t="shared" si="12"/>
        <v>0.36938440396248018</v>
      </c>
      <c r="Z19" s="62">
        <f t="shared" si="13"/>
        <v>0.38362387621701705</v>
      </c>
      <c r="AA19" s="48">
        <f>$N19*'SF + FA diet'!$H$10</f>
        <v>53.059651717365256</v>
      </c>
      <c r="AB19" s="48">
        <f>$N19*'SF + FA diet'!$I$10</f>
        <v>23.915337714970054</v>
      </c>
      <c r="AC19" s="48">
        <f>$N19*'SF + FA diet'!$J$10</f>
        <v>33.583199403592815</v>
      </c>
      <c r="AD19" s="48">
        <f>$N19*'SF + FA diet'!$K$10</f>
        <v>83.113467075449094</v>
      </c>
      <c r="AE19" s="48">
        <f>$N19*'SF + FA diet'!$L$10</f>
        <v>38.534398950898201</v>
      </c>
      <c r="AF19" s="48">
        <f>$N19*'SF + FA diet'!$M$10</f>
        <v>15.119381489820356</v>
      </c>
      <c r="AG19" s="48">
        <f>$N19*'SF + FA diet'!$N$10</f>
        <v>41.832324323353291</v>
      </c>
      <c r="AH19" s="48">
        <f>$N19*'SF + FA diet'!$O$10</f>
        <v>29.370789348502992</v>
      </c>
      <c r="AI19" s="48">
        <f>$N19*'SF + FA diet'!$P$10</f>
        <v>9.1329449173652684</v>
      </c>
      <c r="AJ19" s="48">
        <f>$N19*'SF + FA diet'!$Q$10</f>
        <v>38.850389313772446</v>
      </c>
      <c r="AK19" s="48">
        <f>$N19*'SF + FA diet'!$R$10</f>
        <v>15.212042874251493</v>
      </c>
      <c r="AL19" s="48">
        <f>$N19*'SF + FA diet'!$S$10</f>
        <v>26.864814366467062</v>
      </c>
      <c r="AM19" s="48">
        <f>$F19*Ingredients!I$8</f>
        <v>26.453855999999998</v>
      </c>
      <c r="AN19" s="48">
        <f>$F19*Ingredients!J$8</f>
        <v>23.825333999999998</v>
      </c>
      <c r="AO19" s="48">
        <f>$F19*Ingredients!K$8</f>
        <v>41.763072000000001</v>
      </c>
      <c r="AP19" s="48">
        <f>$F19*Ingredients!L$8</f>
        <v>75.387624000000002</v>
      </c>
      <c r="AQ19" s="48">
        <f>$F19*Ingredients!M$8</f>
        <v>59.055593999999999</v>
      </c>
      <c r="AR19" s="48">
        <f>$F19*Ingredients!N$8</f>
        <v>19.004544000000003</v>
      </c>
      <c r="AS19" s="48">
        <f>$F19*Ingredients!O$8</f>
        <v>39.160212000000001</v>
      </c>
      <c r="AT19" s="48">
        <f>$F19*Ingredients!P$8</f>
        <v>35.838815999999994</v>
      </c>
      <c r="AU19" s="48">
        <f>$F19*Ingredients!Q$8</f>
        <v>11.023662</v>
      </c>
      <c r="AV19" s="48">
        <f>$F19*Ingredients!R$8</f>
        <v>46.206264000000004</v>
      </c>
      <c r="AW19" s="48">
        <f>$F19*Ingredients!S$8</f>
        <v>4.8757800000000007</v>
      </c>
      <c r="AX19" s="48">
        <f>$F19*Ingredients!T$8</f>
        <v>29.819244000000001</v>
      </c>
      <c r="AY19" s="54">
        <f t="shared" si="14"/>
        <v>0.49856821791655737</v>
      </c>
      <c r="AZ19" s="54">
        <f t="shared" si="15"/>
        <v>0.99623656934964722</v>
      </c>
      <c r="BA19" s="54">
        <f t="shared" si="16"/>
        <v>1.2435703786915573</v>
      </c>
      <c r="BB19" s="54">
        <f t="shared" si="17"/>
        <v>0.90704463010265601</v>
      </c>
      <c r="BC19" s="54">
        <f t="shared" si="18"/>
        <v>1.532542237787349</v>
      </c>
      <c r="BD19" s="54">
        <f t="shared" si="19"/>
        <v>1.2569657041060487</v>
      </c>
      <c r="BE19" s="54">
        <f t="shared" si="20"/>
        <v>0.93612326432787873</v>
      </c>
      <c r="BF19" s="54">
        <f t="shared" si="21"/>
        <v>1.2202197079128441</v>
      </c>
      <c r="BG19" s="54">
        <f t="shared" si="22"/>
        <v>1.2070216233363835</v>
      </c>
      <c r="BH19" s="54">
        <f t="shared" si="23"/>
        <v>1.1893385064128534</v>
      </c>
      <c r="BI19" s="54">
        <f t="shared" si="24"/>
        <v>0.32052105297789685</v>
      </c>
      <c r="BJ19" s="54">
        <f t="shared" si="25"/>
        <v>1.1099739455940811</v>
      </c>
      <c r="BK19" s="56"/>
      <c r="BL19" s="56"/>
      <c r="BM19" s="14"/>
      <c r="BN19" s="14"/>
    </row>
    <row r="20" spans="1:66" x14ac:dyDescent="0.25">
      <c r="A20" s="60">
        <v>9110</v>
      </c>
      <c r="B20" s="60">
        <v>5</v>
      </c>
      <c r="C20" s="60" t="s">
        <v>113</v>
      </c>
      <c r="D20" s="60" t="s">
        <v>115</v>
      </c>
      <c r="E20" s="60">
        <v>14</v>
      </c>
      <c r="F20" s="60">
        <v>27</v>
      </c>
      <c r="G20" s="60">
        <v>3.8</v>
      </c>
      <c r="H20" s="60">
        <v>2.97</v>
      </c>
      <c r="I20" s="60">
        <v>4.5599999999999996</v>
      </c>
      <c r="J20" s="54">
        <v>1.026</v>
      </c>
      <c r="K20" s="54">
        <v>0.80190000000000006</v>
      </c>
      <c r="L20" s="54">
        <v>1.2311999999999999</v>
      </c>
      <c r="M20" s="48">
        <v>15.399999999999999</v>
      </c>
      <c r="N20" s="48">
        <f>M20/'SF + FA diet'!$D$24%</f>
        <v>44.724550898203589</v>
      </c>
      <c r="O20" s="48">
        <f>N20*'SF + FA diet'!$D$28</f>
        <v>109.32911262050295</v>
      </c>
      <c r="P20" s="62">
        <f>N20*'SF + FA diet'!$E$28</f>
        <v>1.1051703952095808</v>
      </c>
      <c r="Q20" s="48">
        <f>N20*'SF + FA diet'!$D$29</f>
        <v>216.02459410227394</v>
      </c>
      <c r="R20" s="62">
        <f>N20*'SF + FA diet'!$E$29</f>
        <v>2.2776230880772359</v>
      </c>
      <c r="S20" s="54">
        <f t="shared" si="6"/>
        <v>0.67263299999999993</v>
      </c>
      <c r="T20" s="54">
        <f t="shared" si="7"/>
        <v>2.8116059399999993</v>
      </c>
      <c r="U20" s="62">
        <f t="shared" si="8"/>
        <v>75.913360379999986</v>
      </c>
      <c r="V20" s="62">
        <f t="shared" si="9"/>
        <v>1.026</v>
      </c>
      <c r="W20" s="62">
        <f t="shared" si="10"/>
        <v>0.6943563206582144</v>
      </c>
      <c r="X20" s="62">
        <f t="shared" si="11"/>
        <v>0.92836363012188072</v>
      </c>
      <c r="Y20" s="62">
        <f t="shared" si="12"/>
        <v>0.3514107303174</v>
      </c>
      <c r="Z20" s="62">
        <f t="shared" si="13"/>
        <v>0.45046961693128373</v>
      </c>
      <c r="AA20" s="48">
        <f>$N20*'SF + FA diet'!$H$10</f>
        <v>54.257545580838304</v>
      </c>
      <c r="AB20" s="48">
        <f>$N20*'SF + FA diet'!$I$10</f>
        <v>24.455259017964067</v>
      </c>
      <c r="AC20" s="48">
        <f>$N20*'SF + FA diet'!$J$10</f>
        <v>34.341385844311375</v>
      </c>
      <c r="AD20" s="48">
        <f>$N20*'SF + FA diet'!$K$10</f>
        <v>84.989866730538907</v>
      </c>
      <c r="AE20" s="48">
        <f>$N20*'SF + FA diet'!$L$10</f>
        <v>39.404365461077838</v>
      </c>
      <c r="AF20" s="48">
        <f>$N20*'SF + FA diet'!$M$10</f>
        <v>15.460722107784427</v>
      </c>
      <c r="AG20" s="48">
        <f>$N20*'SF + FA diet'!$N$10</f>
        <v>42.776745988023954</v>
      </c>
      <c r="AH20" s="48">
        <f>$N20*'SF + FA diet'!$O$10</f>
        <v>30.033874898203592</v>
      </c>
      <c r="AI20" s="48">
        <f>$N20*'SF + FA diet'!$P$10</f>
        <v>9.3391335808383236</v>
      </c>
      <c r="AJ20" s="48">
        <f>$N20*'SF + FA diet'!$Q$10</f>
        <v>39.727489736526941</v>
      </c>
      <c r="AK20" s="48">
        <f>$N20*'SF + FA diet'!$R$10</f>
        <v>15.555475449101793</v>
      </c>
      <c r="AL20" s="48">
        <f>$N20*'SF + FA diet'!$S$10</f>
        <v>27.471324119760475</v>
      </c>
      <c r="AM20" s="48">
        <f>$F20*Ingredients!I$8</f>
        <v>25.328159999999997</v>
      </c>
      <c r="AN20" s="48">
        <f>$F20*Ingredients!J$8</f>
        <v>22.811489999999999</v>
      </c>
      <c r="AO20" s="48">
        <f>$F20*Ingredients!K$8</f>
        <v>39.98592</v>
      </c>
      <c r="AP20" s="48">
        <f>$F20*Ingredients!L$8</f>
        <v>72.179640000000006</v>
      </c>
      <c r="AQ20" s="48">
        <f>$F20*Ingredients!M$8</f>
        <v>56.542590000000004</v>
      </c>
      <c r="AR20" s="48">
        <f>$F20*Ingredients!N$8</f>
        <v>18.19584</v>
      </c>
      <c r="AS20" s="48">
        <f>$F20*Ingredients!O$8</f>
        <v>37.493819999999999</v>
      </c>
      <c r="AT20" s="48">
        <f>$F20*Ingredients!P$8</f>
        <v>34.313759999999995</v>
      </c>
      <c r="AU20" s="48">
        <f>$F20*Ingredients!Q$8</f>
        <v>10.55457</v>
      </c>
      <c r="AV20" s="48">
        <f>$F20*Ingredients!R$8</f>
        <v>44.240040000000008</v>
      </c>
      <c r="AW20" s="48">
        <f>$F20*Ingredients!S$8</f>
        <v>4.6683000000000003</v>
      </c>
      <c r="AX20" s="48">
        <f>$F20*Ingredients!T$8</f>
        <v>28.550340000000002</v>
      </c>
      <c r="AY20" s="54">
        <f t="shared" si="14"/>
        <v>0.46681359668700045</v>
      </c>
      <c r="AZ20" s="54">
        <f t="shared" si="15"/>
        <v>0.93278464085141743</v>
      </c>
      <c r="BA20" s="54">
        <f t="shared" si="16"/>
        <v>1.1643653573352701</v>
      </c>
      <c r="BB20" s="54">
        <f t="shared" si="17"/>
        <v>0.84927348137685832</v>
      </c>
      <c r="BC20" s="54">
        <f t="shared" si="18"/>
        <v>1.434932128417362</v>
      </c>
      <c r="BD20" s="54">
        <f t="shared" si="19"/>
        <v>1.1769075126729334</v>
      </c>
      <c r="BE20" s="54">
        <f t="shared" si="20"/>
        <v>0.87650005006217635</v>
      </c>
      <c r="BF20" s="54">
        <f t="shared" si="21"/>
        <v>1.1425019287821696</v>
      </c>
      <c r="BG20" s="54">
        <f t="shared" si="22"/>
        <v>1.1301444516925492</v>
      </c>
      <c r="BH20" s="54">
        <f t="shared" si="23"/>
        <v>1.1135876012655301</v>
      </c>
      <c r="BI20" s="54">
        <f t="shared" si="24"/>
        <v>0.30010654545885695</v>
      </c>
      <c r="BJ20" s="54">
        <f t="shared" si="25"/>
        <v>1.0392778984928279</v>
      </c>
      <c r="BK20" s="56"/>
      <c r="BL20" s="56"/>
      <c r="BM20" s="14"/>
      <c r="BN20" s="14"/>
    </row>
    <row r="21" spans="1:66" x14ac:dyDescent="0.25">
      <c r="A21" s="60">
        <v>9121</v>
      </c>
      <c r="B21" s="60">
        <v>7</v>
      </c>
      <c r="C21" s="60" t="s">
        <v>113</v>
      </c>
      <c r="D21" s="60" t="s">
        <v>115</v>
      </c>
      <c r="E21" s="60">
        <v>14</v>
      </c>
      <c r="F21" s="60">
        <v>22.4</v>
      </c>
      <c r="G21" s="60">
        <v>3.2</v>
      </c>
      <c r="H21" s="60">
        <v>2.6</v>
      </c>
      <c r="I21" s="60">
        <v>4.53</v>
      </c>
      <c r="J21" s="54">
        <v>0.71679999999999999</v>
      </c>
      <c r="K21" s="54">
        <v>0.58240000000000003</v>
      </c>
      <c r="L21" s="54">
        <v>1.0147199999999998</v>
      </c>
      <c r="M21" s="48">
        <v>14.04</v>
      </c>
      <c r="N21" s="48">
        <f>M21/'SF + FA diet'!$D$24%</f>
        <v>40.774850299401194</v>
      </c>
      <c r="O21" s="48">
        <f>N21*'SF + FA diet'!$D$28</f>
        <v>99.67407410336763</v>
      </c>
      <c r="P21" s="62">
        <f>N21*'SF + FA diet'!$E$28</f>
        <v>1.0075709317365269</v>
      </c>
      <c r="Q21" s="48">
        <f>N21*'SF + FA diet'!$D$29</f>
        <v>196.94709748025497</v>
      </c>
      <c r="R21" s="62">
        <f>N21*'SF + FA diet'!$E$29</f>
        <v>2.0764823478314542</v>
      </c>
      <c r="S21" s="54">
        <f t="shared" si="6"/>
        <v>0.60287500000000005</v>
      </c>
      <c r="T21" s="54">
        <f t="shared" si="7"/>
        <v>2.5200175000000002</v>
      </c>
      <c r="U21" s="62">
        <f t="shared" si="8"/>
        <v>56.448391999999998</v>
      </c>
      <c r="V21" s="62">
        <f t="shared" si="9"/>
        <v>0.71679999999999999</v>
      </c>
      <c r="W21" s="62">
        <f t="shared" si="10"/>
        <v>0.56632973526756658</v>
      </c>
      <c r="X21" s="62">
        <f t="shared" si="11"/>
        <v>0.71141393367175709</v>
      </c>
      <c r="Y21" s="62">
        <f t="shared" si="12"/>
        <v>0.28661702925405774</v>
      </c>
      <c r="Z21" s="62">
        <f t="shared" si="13"/>
        <v>0.34519917819122337</v>
      </c>
      <c r="AA21" s="48">
        <f>$N21*'SF + FA diet'!$H$10</f>
        <v>49.46597012694609</v>
      </c>
      <c r="AB21" s="48">
        <f>$N21*'SF + FA diet'!$I$10</f>
        <v>22.29557380598802</v>
      </c>
      <c r="AC21" s="48">
        <f>$N21*'SF + FA diet'!$J$10</f>
        <v>31.308640081437126</v>
      </c>
      <c r="AD21" s="48">
        <f>$N21*'SF + FA diet'!$K$10</f>
        <v>77.484268110179627</v>
      </c>
      <c r="AE21" s="48">
        <f>$N21*'SF + FA diet'!$L$10</f>
        <v>35.924499420359275</v>
      </c>
      <c r="AF21" s="48">
        <f>$N21*'SF + FA diet'!$M$10</f>
        <v>14.095359635928141</v>
      </c>
      <c r="AG21" s="48">
        <f>$N21*'SF + FA diet'!$N$10</f>
        <v>38.999059329341314</v>
      </c>
      <c r="AH21" s="48">
        <f>$N21*'SF + FA diet'!$O$10</f>
        <v>27.381532699401198</v>
      </c>
      <c r="AI21" s="48">
        <f>$N21*'SF + FA diet'!$P$10</f>
        <v>8.5143789269461081</v>
      </c>
      <c r="AJ21" s="48">
        <f>$N21*'SF + FA diet'!$Q$10</f>
        <v>36.219088045508975</v>
      </c>
      <c r="AK21" s="48">
        <f>$N21*'SF + FA diet'!$R$10</f>
        <v>14.181745149700596</v>
      </c>
      <c r="AL21" s="48">
        <f>$N21*'SF + FA diet'!$S$10</f>
        <v>25.045285106586824</v>
      </c>
      <c r="AM21" s="48">
        <f>$F21*Ingredients!I$8</f>
        <v>21.012991999999997</v>
      </c>
      <c r="AN21" s="48">
        <f>$F21*Ingredients!J$8</f>
        <v>18.925087999999999</v>
      </c>
      <c r="AO21" s="48">
        <f>$F21*Ingredients!K$8</f>
        <v>33.173504000000001</v>
      </c>
      <c r="AP21" s="48">
        <f>$F21*Ingredients!L$8</f>
        <v>59.882368000000007</v>
      </c>
      <c r="AQ21" s="48">
        <f>$F21*Ingredients!M$8</f>
        <v>46.909407999999999</v>
      </c>
      <c r="AR21" s="48">
        <f>$F21*Ingredients!N$8</f>
        <v>15.095808</v>
      </c>
      <c r="AS21" s="48">
        <f>$F21*Ingredients!O$8</f>
        <v>31.105983999999999</v>
      </c>
      <c r="AT21" s="48">
        <f>$F21*Ingredients!P$8</f>
        <v>28.467711999999992</v>
      </c>
      <c r="AU21" s="48">
        <f>$F21*Ingredients!Q$8</f>
        <v>8.7563839999999988</v>
      </c>
      <c r="AV21" s="48">
        <f>$F21*Ingredients!R$8</f>
        <v>36.702848000000003</v>
      </c>
      <c r="AW21" s="48">
        <f>$F21*Ingredients!S$8</f>
        <v>3.8729600000000004</v>
      </c>
      <c r="AX21" s="48">
        <f>$F21*Ingredients!T$8</f>
        <v>23.686208000000001</v>
      </c>
      <c r="AY21" s="54">
        <f t="shared" si="14"/>
        <v>0.42479692495818211</v>
      </c>
      <c r="AZ21" s="54">
        <f t="shared" si="15"/>
        <v>0.84882713334416204</v>
      </c>
      <c r="BA21" s="54">
        <f t="shared" si="16"/>
        <v>1.0595638748189689</v>
      </c>
      <c r="BB21" s="54">
        <f t="shared" si="17"/>
        <v>0.77283259506109803</v>
      </c>
      <c r="BC21" s="54">
        <f t="shared" si="18"/>
        <v>1.3057776380153348</v>
      </c>
      <c r="BD21" s="54">
        <f t="shared" si="19"/>
        <v>1.0709771435360742</v>
      </c>
      <c r="BE21" s="54">
        <f t="shared" si="20"/>
        <v>0.79760857146103303</v>
      </c>
      <c r="BF21" s="54">
        <f t="shared" si="21"/>
        <v>1.0396683163255702</v>
      </c>
      <c r="BG21" s="54">
        <f t="shared" si="22"/>
        <v>1.0284231034500941</v>
      </c>
      <c r="BH21" s="54">
        <f t="shared" si="23"/>
        <v>1.0133564918554323</v>
      </c>
      <c r="BI21" s="54">
        <f t="shared" si="24"/>
        <v>0.27309473968947789</v>
      </c>
      <c r="BJ21" s="54">
        <f t="shared" si="25"/>
        <v>0.94573521120630444</v>
      </c>
      <c r="BK21" s="56"/>
      <c r="BL21" s="56"/>
      <c r="BM21" s="14"/>
      <c r="BN21" s="14"/>
    </row>
    <row r="22" spans="1:66" x14ac:dyDescent="0.25">
      <c r="A22" s="60">
        <v>9122</v>
      </c>
      <c r="B22" s="60">
        <v>8</v>
      </c>
      <c r="C22" s="60" t="s">
        <v>113</v>
      </c>
      <c r="D22" s="60" t="s">
        <v>115</v>
      </c>
      <c r="E22" s="60">
        <v>14</v>
      </c>
      <c r="F22" s="60">
        <v>26.8</v>
      </c>
      <c r="G22" s="60">
        <v>3.2</v>
      </c>
      <c r="H22" s="60">
        <v>3.44</v>
      </c>
      <c r="I22" s="60">
        <v>4.5199999999999996</v>
      </c>
      <c r="J22" s="54">
        <v>0.85760000000000003</v>
      </c>
      <c r="K22" s="54">
        <v>0.92192000000000007</v>
      </c>
      <c r="L22" s="54">
        <v>1.21136</v>
      </c>
      <c r="M22" s="48">
        <v>14.26</v>
      </c>
      <c r="N22" s="48">
        <f>M22/'SF + FA diet'!$D$24%</f>
        <v>41.41377245508982</v>
      </c>
      <c r="O22" s="48">
        <f>N22*'SF + FA diet'!$D$28</f>
        <v>101.23591856937483</v>
      </c>
      <c r="P22" s="62">
        <f>N22*'SF + FA diet'!$E$28</f>
        <v>1.0233590802395209</v>
      </c>
      <c r="Q22" s="48">
        <f>N22*'SF + FA diet'!$D$29</f>
        <v>200.03316311028746</v>
      </c>
      <c r="R22" s="62">
        <f>N22*'SF + FA diet'!$E$29</f>
        <v>2.109019820518272</v>
      </c>
      <c r="S22" s="54">
        <f t="shared" si="6"/>
        <v>0.6805159999999999</v>
      </c>
      <c r="T22" s="54">
        <f t="shared" si="7"/>
        <v>2.8445568799999994</v>
      </c>
      <c r="U22" s="62">
        <f t="shared" si="8"/>
        <v>76.234124383999983</v>
      </c>
      <c r="V22" s="62">
        <f t="shared" si="9"/>
        <v>0.85760000000000003</v>
      </c>
      <c r="W22" s="62">
        <f t="shared" si="10"/>
        <v>0.75303435244436834</v>
      </c>
      <c r="X22" s="62">
        <f t="shared" si="11"/>
        <v>0.83802451804040823</v>
      </c>
      <c r="Y22" s="62">
        <f t="shared" si="12"/>
        <v>0.38110742838160599</v>
      </c>
      <c r="Z22" s="62">
        <f t="shared" si="13"/>
        <v>0.40663439558820874</v>
      </c>
      <c r="AA22" s="48">
        <f>$N22*'SF + FA diet'!$H$10</f>
        <v>50.24107792095807</v>
      </c>
      <c r="AB22" s="48">
        <f>$N22*'SF + FA diet'!$I$10</f>
        <v>22.644934649101796</v>
      </c>
      <c r="AC22" s="48">
        <f>$N22*'SF + FA diet'!$J$10</f>
        <v>31.799231307784435</v>
      </c>
      <c r="AD22" s="48">
        <f>$N22*'SF + FA diet'!$K$10</f>
        <v>78.698409063473051</v>
      </c>
      <c r="AE22" s="48">
        <f>$N22*'SF + FA diet'!$L$10</f>
        <v>36.487418926946106</v>
      </c>
      <c r="AF22" s="48">
        <f>$N22*'SF + FA diet'!$M$10</f>
        <v>14.316227094610776</v>
      </c>
      <c r="AG22" s="48">
        <f>$N22*'SF + FA diet'!$N$10</f>
        <v>39.610155700598803</v>
      </c>
      <c r="AH22" s="48">
        <f>$N22*'SF + FA diet'!$O$10</f>
        <v>27.81058805508982</v>
      </c>
      <c r="AI22" s="48">
        <f>$N22*'SF + FA diet'!$P$10</f>
        <v>8.6477951209580848</v>
      </c>
      <c r="AJ22" s="48">
        <f>$N22*'SF + FA diet'!$Q$10</f>
        <v>36.786623613173646</v>
      </c>
      <c r="AK22" s="48">
        <f>$N22*'SF + FA diet'!$R$10</f>
        <v>14.403966227544908</v>
      </c>
      <c r="AL22" s="48">
        <f>$N22*'SF + FA diet'!$S$10</f>
        <v>25.437732594011976</v>
      </c>
      <c r="AM22" s="48">
        <f>$F22*Ingredients!I$8</f>
        <v>25.140543999999998</v>
      </c>
      <c r="AN22" s="48">
        <f>$F22*Ingredients!J$8</f>
        <v>22.642516000000001</v>
      </c>
      <c r="AO22" s="48">
        <f>$F22*Ingredients!K$8</f>
        <v>39.689728000000002</v>
      </c>
      <c r="AP22" s="48">
        <f>$F22*Ingredients!L$8</f>
        <v>71.644976000000014</v>
      </c>
      <c r="AQ22" s="48">
        <f>$F22*Ingredients!M$8</f>
        <v>56.123756000000007</v>
      </c>
      <c r="AR22" s="48">
        <f>$F22*Ingredients!N$8</f>
        <v>18.061056000000004</v>
      </c>
      <c r="AS22" s="48">
        <f>$F22*Ingredients!O$8</f>
        <v>37.216087999999999</v>
      </c>
      <c r="AT22" s="48">
        <f>$F22*Ingredients!P$8</f>
        <v>34.059583999999994</v>
      </c>
      <c r="AU22" s="48">
        <f>$F22*Ingredients!Q$8</f>
        <v>10.476388</v>
      </c>
      <c r="AV22" s="48">
        <f>$F22*Ingredients!R$8</f>
        <v>43.912336000000003</v>
      </c>
      <c r="AW22" s="48">
        <f>$F22*Ingredients!S$8</f>
        <v>4.6337200000000012</v>
      </c>
      <c r="AX22" s="48">
        <f>$F22*Ingredients!T$8</f>
        <v>28.338856</v>
      </c>
      <c r="AY22" s="54">
        <f t="shared" si="14"/>
        <v>0.50039818093776645</v>
      </c>
      <c r="AZ22" s="54">
        <f t="shared" si="15"/>
        <v>0.99989319248921349</v>
      </c>
      <c r="BA22" s="54">
        <f t="shared" si="16"/>
        <v>1.2481348248906878</v>
      </c>
      <c r="BB22" s="54">
        <f t="shared" si="17"/>
        <v>0.91037387988638763</v>
      </c>
      <c r="BC22" s="54">
        <f t="shared" si="18"/>
        <v>1.5381673368666915</v>
      </c>
      <c r="BD22" s="54">
        <f t="shared" si="19"/>
        <v>1.2615793169974887</v>
      </c>
      <c r="BE22" s="54">
        <f t="shared" si="20"/>
        <v>0.93955924539416513</v>
      </c>
      <c r="BF22" s="54">
        <f t="shared" si="21"/>
        <v>1.2246984469559428</v>
      </c>
      <c r="BG22" s="54">
        <f t="shared" si="22"/>
        <v>1.2114519196471583</v>
      </c>
      <c r="BH22" s="54">
        <f t="shared" si="23"/>
        <v>1.1937038979645462</v>
      </c>
      <c r="BI22" s="54">
        <f t="shared" si="24"/>
        <v>0.32169750517318441</v>
      </c>
      <c r="BJ22" s="54">
        <f t="shared" si="25"/>
        <v>1.1140480345591395</v>
      </c>
      <c r="BK22" s="56"/>
      <c r="BL22" s="56"/>
      <c r="BM22" s="14"/>
      <c r="BN22" s="14"/>
    </row>
    <row r="23" spans="1:66" x14ac:dyDescent="0.25">
      <c r="A23" s="60">
        <v>9125</v>
      </c>
      <c r="B23" s="60">
        <v>10</v>
      </c>
      <c r="C23" s="60" t="s">
        <v>113</v>
      </c>
      <c r="D23" s="60" t="s">
        <v>115</v>
      </c>
      <c r="E23" s="60">
        <v>14</v>
      </c>
      <c r="F23" s="60">
        <v>22</v>
      </c>
      <c r="G23" s="60">
        <v>3.21</v>
      </c>
      <c r="H23" s="60">
        <v>3.35</v>
      </c>
      <c r="I23" s="60">
        <v>4.47</v>
      </c>
      <c r="J23" s="54">
        <v>0.70619999999999994</v>
      </c>
      <c r="K23" s="54">
        <v>0.7370000000000001</v>
      </c>
      <c r="L23" s="54">
        <v>0.98339999999999994</v>
      </c>
      <c r="M23" s="48">
        <v>16.22</v>
      </c>
      <c r="N23" s="48">
        <f>M23/'SF + FA diet'!$D$24%</f>
        <v>47.105988023952094</v>
      </c>
      <c r="O23" s="48">
        <f>N23*'SF + FA diet'!$D$28</f>
        <v>115.15053290289339</v>
      </c>
      <c r="P23" s="62">
        <f>N23*'SF + FA diet'!$E$28</f>
        <v>1.1640171305389222</v>
      </c>
      <c r="Q23" s="48">
        <f>N23*'SF + FA diet'!$D$29</f>
        <v>227.52720235966777</v>
      </c>
      <c r="R23" s="62">
        <f>N23*'SF + FA diet'!$E$29</f>
        <v>2.398899122637193</v>
      </c>
      <c r="S23" s="54">
        <f t="shared" si="6"/>
        <v>0.67074999999999996</v>
      </c>
      <c r="T23" s="54">
        <f t="shared" si="7"/>
        <v>2.8037349999999996</v>
      </c>
      <c r="U23" s="62">
        <f t="shared" si="8"/>
        <v>61.682169999999992</v>
      </c>
      <c r="V23" s="62">
        <f t="shared" si="9"/>
        <v>0.70619999999999994</v>
      </c>
      <c r="W23" s="62">
        <f t="shared" si="10"/>
        <v>0.53566551925570904</v>
      </c>
      <c r="X23" s="62">
        <f t="shared" si="11"/>
        <v>0.60669210226574599</v>
      </c>
      <c r="Y23" s="62">
        <f t="shared" si="12"/>
        <v>0.27109800217424013</v>
      </c>
      <c r="Z23" s="62">
        <f t="shared" si="13"/>
        <v>0.29438503409165862</v>
      </c>
      <c r="AA23" s="48">
        <f>$N23*'SF + FA diet'!$H$10</f>
        <v>57.146583722155675</v>
      </c>
      <c r="AB23" s="48">
        <f>$N23*'SF + FA diet'!$I$10</f>
        <v>25.757422160479038</v>
      </c>
      <c r="AC23" s="48">
        <f>$N23*'SF + FA diet'!$J$10</f>
        <v>36.16995314251497</v>
      </c>
      <c r="AD23" s="48">
        <f>$N23*'SF + FA diet'!$K$10</f>
        <v>89.515301192814363</v>
      </c>
      <c r="AE23" s="48">
        <f>$N23*'SF + FA diet'!$L$10</f>
        <v>41.502519985628737</v>
      </c>
      <c r="AF23" s="48">
        <f>$N23*'SF + FA diet'!$M$10</f>
        <v>16.283955362874249</v>
      </c>
      <c r="AG23" s="48">
        <f>$N23*'SF + FA diet'!$N$10</f>
        <v>45.054468826347303</v>
      </c>
      <c r="AH23" s="48">
        <f>$N23*'SF + FA diet'!$O$10</f>
        <v>31.633081223952097</v>
      </c>
      <c r="AI23" s="48">
        <f>$N23*'SF + FA diet'!$P$10</f>
        <v>9.8364121221556893</v>
      </c>
      <c r="AJ23" s="48">
        <f>$N23*'SF + FA diet'!$Q$10</f>
        <v>41.842849579640713</v>
      </c>
      <c r="AK23" s="48">
        <f>$N23*'SF + FA diet'!$R$10</f>
        <v>16.383754011976045</v>
      </c>
      <c r="AL23" s="48">
        <f>$N23*'SF + FA diet'!$S$10</f>
        <v>28.934082936526945</v>
      </c>
      <c r="AM23" s="48">
        <f>$F23*Ingredients!I$8</f>
        <v>20.637759999999997</v>
      </c>
      <c r="AN23" s="48">
        <f>$F23*Ingredients!J$8</f>
        <v>18.587140000000002</v>
      </c>
      <c r="AO23" s="48">
        <f>$F23*Ingredients!K$8</f>
        <v>32.581119999999999</v>
      </c>
      <c r="AP23" s="48">
        <f>$F23*Ingredients!L$8</f>
        <v>58.813040000000008</v>
      </c>
      <c r="AQ23" s="48">
        <f>$F23*Ingredients!M$8</f>
        <v>46.071740000000005</v>
      </c>
      <c r="AR23" s="48">
        <f>$F23*Ingredients!N$8</f>
        <v>14.826240000000002</v>
      </c>
      <c r="AS23" s="48">
        <f>$F23*Ingredients!O$8</f>
        <v>30.550519999999999</v>
      </c>
      <c r="AT23" s="48">
        <f>$F23*Ingredients!P$8</f>
        <v>27.959359999999997</v>
      </c>
      <c r="AU23" s="48">
        <f>$F23*Ingredients!Q$8</f>
        <v>8.6000199999999989</v>
      </c>
      <c r="AV23" s="48">
        <f>$F23*Ingredients!R$8</f>
        <v>36.047440000000002</v>
      </c>
      <c r="AW23" s="48">
        <f>$F23*Ingredients!S$8</f>
        <v>3.8038000000000007</v>
      </c>
      <c r="AX23" s="48">
        <f>$F23*Ingredients!T$8</f>
        <v>23.26324</v>
      </c>
      <c r="AY23" s="54">
        <f t="shared" si="14"/>
        <v>0.36113724838460914</v>
      </c>
      <c r="AZ23" s="54">
        <f t="shared" si="15"/>
        <v>0.7216226796375308</v>
      </c>
      <c r="BA23" s="54">
        <f t="shared" si="16"/>
        <v>0.90077860680730115</v>
      </c>
      <c r="BB23" s="54">
        <f t="shared" si="17"/>
        <v>0.65701661298460878</v>
      </c>
      <c r="BC23" s="54">
        <f t="shared" si="18"/>
        <v>1.1100950018445499</v>
      </c>
      <c r="BD23" s="54">
        <f t="shared" si="19"/>
        <v>0.9104814935689588</v>
      </c>
      <c r="BE23" s="54">
        <f t="shared" si="20"/>
        <v>0.67807968434275334</v>
      </c>
      <c r="BF23" s="54">
        <f t="shared" si="21"/>
        <v>0.8838645784157626</v>
      </c>
      <c r="BG23" s="54">
        <f t="shared" si="22"/>
        <v>0.87430456280183488</v>
      </c>
      <c r="BH23" s="54">
        <f t="shared" si="23"/>
        <v>0.86149581976700373</v>
      </c>
      <c r="BI23" s="54">
        <f t="shared" si="24"/>
        <v>0.23216901311015375</v>
      </c>
      <c r="BJ23" s="54">
        <f t="shared" si="25"/>
        <v>0.80400820205820434</v>
      </c>
      <c r="BK23" s="56"/>
      <c r="BL23" s="56"/>
      <c r="BM23" s="14"/>
      <c r="BN23" s="14"/>
    </row>
    <row r="24" spans="1:66" x14ac:dyDescent="0.25">
      <c r="A24" s="60">
        <v>9129</v>
      </c>
      <c r="B24" s="60">
        <v>11</v>
      </c>
      <c r="C24" s="60" t="s">
        <v>113</v>
      </c>
      <c r="D24" s="60" t="s">
        <v>115</v>
      </c>
      <c r="E24" s="60">
        <v>14</v>
      </c>
      <c r="F24" s="63">
        <v>26.359999999999996</v>
      </c>
      <c r="G24" s="63">
        <v>3.4539999999999997</v>
      </c>
      <c r="H24" s="63">
        <v>3.0289999999999995</v>
      </c>
      <c r="I24" s="63">
        <v>4.6560000000000006</v>
      </c>
      <c r="J24" s="54">
        <v>0.91047439999999968</v>
      </c>
      <c r="K24" s="54">
        <v>0.79844439999999972</v>
      </c>
      <c r="L24" s="54">
        <v>1.2273216</v>
      </c>
      <c r="M24" s="48">
        <v>14.399999999999999</v>
      </c>
      <c r="N24" s="48">
        <f>M24/'SF + FA diet'!$D$24%</f>
        <v>41.820359281437121</v>
      </c>
      <c r="O24" s="48">
        <f>N24*'SF + FA diet'!$D$28</f>
        <v>102.22981959319758</v>
      </c>
      <c r="P24" s="62">
        <f>N24*'SF + FA diet'!$E$28</f>
        <v>1.0334060838323351</v>
      </c>
      <c r="Q24" s="48">
        <f>N24*'SF + FA diet'!$D$29</f>
        <v>201.99702305667174</v>
      </c>
      <c r="R24" s="62">
        <f>N24*'SF + FA diet'!$E$29</f>
        <v>2.1297254849553378</v>
      </c>
      <c r="S24" s="54">
        <f t="shared" si="6"/>
        <v>0.66218409999999994</v>
      </c>
      <c r="T24" s="54">
        <f t="shared" si="7"/>
        <v>2.7679295379999997</v>
      </c>
      <c r="U24" s="62">
        <f t="shared" si="8"/>
        <v>72.962622621679984</v>
      </c>
      <c r="V24" s="62">
        <f t="shared" si="9"/>
        <v>0.91047439999999968</v>
      </c>
      <c r="W24" s="62">
        <f t="shared" si="10"/>
        <v>0.71371174195571951</v>
      </c>
      <c r="X24" s="62">
        <f t="shared" si="11"/>
        <v>0.88104222942403299</v>
      </c>
      <c r="Y24" s="62">
        <f t="shared" si="12"/>
        <v>0.36120642531058383</v>
      </c>
      <c r="Z24" s="62">
        <f t="shared" si="13"/>
        <v>0.42750786729637746</v>
      </c>
      <c r="AA24" s="48">
        <f>$N24*'SF + FA diet'!$H$10</f>
        <v>50.734328335329323</v>
      </c>
      <c r="AB24" s="48">
        <f>$N24*'SF + FA diet'!$I$10</f>
        <v>22.867255185628739</v>
      </c>
      <c r="AC24" s="48">
        <f>$N24*'SF + FA diet'!$J$10</f>
        <v>32.111425724550898</v>
      </c>
      <c r="AD24" s="48">
        <f>$N24*'SF + FA diet'!$K$10</f>
        <v>79.471044215568853</v>
      </c>
      <c r="AE24" s="48">
        <f>$N24*'SF + FA diet'!$L$10</f>
        <v>36.845640431137717</v>
      </c>
      <c r="AF24" s="48">
        <f>$N24*'SF + FA diet'!$M$10</f>
        <v>14.45677911377245</v>
      </c>
      <c r="AG24" s="48">
        <f>$N24*'SF + FA diet'!$N$10</f>
        <v>39.999035209580839</v>
      </c>
      <c r="AH24" s="48">
        <f>$N24*'SF + FA diet'!$O$10</f>
        <v>28.083623281437124</v>
      </c>
      <c r="AI24" s="48">
        <f>$N24*'SF + FA diet'!$P$10</f>
        <v>8.7326963353293401</v>
      </c>
      <c r="AJ24" s="48">
        <f>$N24*'SF + FA diet'!$Q$10</f>
        <v>37.147782610778435</v>
      </c>
      <c r="AK24" s="48">
        <f>$N24*'SF + FA diet'!$R$10</f>
        <v>14.54537964071856</v>
      </c>
      <c r="AL24" s="48">
        <f>$N24*'SF + FA diet'!$S$10</f>
        <v>25.687471904191614</v>
      </c>
      <c r="AM24" s="48">
        <f>$F24*Ingredients!I$8</f>
        <v>24.727788799999995</v>
      </c>
      <c r="AN24" s="48">
        <f>$F24*Ingredients!J$8</f>
        <v>22.270773199999997</v>
      </c>
      <c r="AO24" s="48">
        <f>$F24*Ingredients!K$8</f>
        <v>39.038105599999994</v>
      </c>
      <c r="AP24" s="48">
        <f>$F24*Ingredients!L$8</f>
        <v>70.468715200000005</v>
      </c>
      <c r="AQ24" s="48">
        <f>$F24*Ingredients!M$8</f>
        <v>55.202321199999993</v>
      </c>
      <c r="AR24" s="48">
        <f>$F24*Ingredients!N$8</f>
        <v>17.7645312</v>
      </c>
      <c r="AS24" s="48">
        <f>$F24*Ingredients!O$8</f>
        <v>36.605077599999994</v>
      </c>
      <c r="AT24" s="48">
        <f>$F24*Ingredients!P$8</f>
        <v>33.50039679999999</v>
      </c>
      <c r="AU24" s="48">
        <f>$F24*Ingredients!Q$8</f>
        <v>10.304387599999998</v>
      </c>
      <c r="AV24" s="48">
        <f>$F24*Ingredients!R$8</f>
        <v>43.191387200000001</v>
      </c>
      <c r="AW24" s="48">
        <f>$F24*Ingredients!S$8</f>
        <v>4.5576439999999998</v>
      </c>
      <c r="AX24" s="48">
        <f>$F24*Ingredients!T$8</f>
        <v>27.873591199999996</v>
      </c>
      <c r="AY24" s="54">
        <f t="shared" si="14"/>
        <v>0.48739757894420704</v>
      </c>
      <c r="AZ24" s="54">
        <f t="shared" si="15"/>
        <v>0.97391545330706719</v>
      </c>
      <c r="BA24" s="54">
        <f t="shared" si="16"/>
        <v>1.2157076404786749</v>
      </c>
      <c r="BB24" s="54">
        <f t="shared" si="17"/>
        <v>0.88672189846719995</v>
      </c>
      <c r="BC24" s="54">
        <f t="shared" si="18"/>
        <v>1.4982049586889339</v>
      </c>
      <c r="BD24" s="54">
        <f t="shared" si="19"/>
        <v>1.228802837768779</v>
      </c>
      <c r="BE24" s="54">
        <f t="shared" si="20"/>
        <v>0.9151490131750003</v>
      </c>
      <c r="BF24" s="54">
        <f t="shared" si="21"/>
        <v>1.1928801516912271</v>
      </c>
      <c r="BG24" s="54">
        <f t="shared" si="22"/>
        <v>1.1799777759719139</v>
      </c>
      <c r="BH24" s="54">
        <f t="shared" si="23"/>
        <v>1.1626908570168064</v>
      </c>
      <c r="BI24" s="54">
        <f t="shared" si="24"/>
        <v>0.3133396386053246</v>
      </c>
      <c r="BJ24" s="54">
        <f t="shared" si="25"/>
        <v>1.0851044938934475</v>
      </c>
      <c r="BK24" s="56"/>
      <c r="BL24" s="56"/>
      <c r="BM24" s="14"/>
      <c r="BN24" s="14"/>
    </row>
    <row r="25" spans="1:66" x14ac:dyDescent="0.25">
      <c r="A25" s="60">
        <v>1905</v>
      </c>
      <c r="B25" s="60">
        <v>6</v>
      </c>
      <c r="C25" s="60" t="s">
        <v>113</v>
      </c>
      <c r="D25" s="60" t="s">
        <v>116</v>
      </c>
      <c r="E25" s="61">
        <v>6</v>
      </c>
      <c r="F25" s="60">
        <v>22.4</v>
      </c>
      <c r="G25" s="60">
        <v>3.17</v>
      </c>
      <c r="H25" s="60">
        <v>3.6</v>
      </c>
      <c r="I25" s="60">
        <v>4.71</v>
      </c>
      <c r="J25" s="54">
        <v>0.71007999999999993</v>
      </c>
      <c r="K25" s="54">
        <v>0.80640000000000001</v>
      </c>
      <c r="L25" s="54">
        <v>1.05504</v>
      </c>
      <c r="M25" s="48">
        <v>15.6</v>
      </c>
      <c r="N25" s="48">
        <f>M25/'SF diet'!$D$24%</f>
        <v>46.800000000000011</v>
      </c>
      <c r="O25" s="48">
        <f>N25*'SF diet'!$D$28</f>
        <v>97.336588965942866</v>
      </c>
      <c r="P25" s="62">
        <f>N25*'SF diet'!$E$28</f>
        <v>1.0906806857142859</v>
      </c>
      <c r="Q25" s="48">
        <f>N25*'SF diet'!$D$29</f>
        <v>211.19274784740364</v>
      </c>
      <c r="R25" s="62">
        <f>N25*'SF diet'!$E$29</f>
        <v>2.341820454955061</v>
      </c>
      <c r="S25" s="54">
        <f t="shared" si="6"/>
        <v>0.70117499999999999</v>
      </c>
      <c r="T25" s="54">
        <f t="shared" si="7"/>
        <v>2.9309114999999997</v>
      </c>
      <c r="U25" s="62">
        <f t="shared" si="8"/>
        <v>65.652417599999993</v>
      </c>
      <c r="V25" s="62">
        <f t="shared" si="9"/>
        <v>0.71007999999999993</v>
      </c>
      <c r="W25" s="62">
        <f t="shared" si="10"/>
        <v>0.67448857924301353</v>
      </c>
      <c r="X25" s="62">
        <f t="shared" si="11"/>
        <v>0.65104297646471032</v>
      </c>
      <c r="Y25" s="62">
        <f t="shared" si="12"/>
        <v>0.31086492443119706</v>
      </c>
      <c r="Z25" s="62">
        <f t="shared" si="13"/>
        <v>0.30321709698006127</v>
      </c>
      <c r="AA25" s="48">
        <f>$N25*'SF diet'!$H$10</f>
        <v>53.189965028571443</v>
      </c>
      <c r="AB25" s="48">
        <f>$N25*'SF diet'!$I$10</f>
        <v>24.098523428571436</v>
      </c>
      <c r="AC25" s="48">
        <f>$N25*'SF diet'!$J$10</f>
        <v>33.725151497142868</v>
      </c>
      <c r="AD25" s="48">
        <f>$N25*'SF diet'!$K$10</f>
        <v>84.078786925714311</v>
      </c>
      <c r="AE25" s="48">
        <f>$N25*'SF diet'!$L$10</f>
        <v>38.516852845714297</v>
      </c>
      <c r="AF25" s="48">
        <f>$N25*'SF diet'!$M$10</f>
        <v>15.28915885714286</v>
      </c>
      <c r="AG25" s="48">
        <f>$N25*'SF diet'!$N$10</f>
        <v>42.113795657142873</v>
      </c>
      <c r="AH25" s="48">
        <f>$N25*'SF diet'!$O$10</f>
        <v>29.528972571428579</v>
      </c>
      <c r="AI25" s="48">
        <f>$N25*'SF diet'!$P$10</f>
        <v>9.1383391542857169</v>
      </c>
      <c r="AJ25" s="48">
        <f>$N25*'SF diet'!$Q$10</f>
        <v>39.120375840000008</v>
      </c>
      <c r="AK25" s="48">
        <f>$N25*'SF diet'!$R$10</f>
        <v>15.386734628571432</v>
      </c>
      <c r="AL25" s="48">
        <f>$N25*'SF diet'!$S$10</f>
        <v>27.028349622857153</v>
      </c>
      <c r="AM25" s="48">
        <f>$F25*Ingredients!I$8</f>
        <v>21.012991999999997</v>
      </c>
      <c r="AN25" s="48">
        <f>$F25*Ingredients!J$8</f>
        <v>18.925087999999999</v>
      </c>
      <c r="AO25" s="48">
        <f>$F25*Ingredients!K$8</f>
        <v>33.173504000000001</v>
      </c>
      <c r="AP25" s="48">
        <f>$F25*Ingredients!L$8</f>
        <v>59.882368000000007</v>
      </c>
      <c r="AQ25" s="48">
        <f>$F25*Ingredients!M$8</f>
        <v>46.909407999999999</v>
      </c>
      <c r="AR25" s="48">
        <f>$F25*Ingredients!N$8</f>
        <v>15.095808</v>
      </c>
      <c r="AS25" s="48">
        <f>$F25*Ingredients!O$8</f>
        <v>31.105983999999999</v>
      </c>
      <c r="AT25" s="48">
        <f>$F25*Ingredients!P$8</f>
        <v>28.467711999999992</v>
      </c>
      <c r="AU25" s="48">
        <f>$F25*Ingredients!Q$8</f>
        <v>8.7563839999999988</v>
      </c>
      <c r="AV25" s="48">
        <f>$F25*Ingredients!R$8</f>
        <v>36.702848000000003</v>
      </c>
      <c r="AW25" s="48">
        <f>$F25*Ingredients!S$8</f>
        <v>3.8729600000000004</v>
      </c>
      <c r="AX25" s="48">
        <f>$F25*Ingredients!T$8</f>
        <v>23.686208000000001</v>
      </c>
      <c r="AY25" s="54">
        <f t="shared" si="14"/>
        <v>0.39505557089034915</v>
      </c>
      <c r="AZ25" s="54">
        <f t="shared" si="15"/>
        <v>0.78532147648358552</v>
      </c>
      <c r="BA25" s="54">
        <f t="shared" si="16"/>
        <v>0.98364284598722707</v>
      </c>
      <c r="BB25" s="54">
        <f t="shared" si="17"/>
        <v>0.71221731651418285</v>
      </c>
      <c r="BC25" s="54">
        <f t="shared" si="18"/>
        <v>1.2178930658718012</v>
      </c>
      <c r="BD25" s="54">
        <f t="shared" si="19"/>
        <v>0.98735372828881751</v>
      </c>
      <c r="BE25" s="54">
        <f t="shared" si="20"/>
        <v>0.73861744149684949</v>
      </c>
      <c r="BF25" s="54">
        <f t="shared" si="21"/>
        <v>0.96406036245042159</v>
      </c>
      <c r="BG25" s="54">
        <f t="shared" si="22"/>
        <v>0.95820300080386178</v>
      </c>
      <c r="BH25" s="54">
        <f t="shared" si="23"/>
        <v>0.9382028472863464</v>
      </c>
      <c r="BI25" s="54">
        <f t="shared" si="24"/>
        <v>0.25170772704485006</v>
      </c>
      <c r="BJ25" s="54">
        <f t="shared" si="25"/>
        <v>0.87634681105239243</v>
      </c>
      <c r="BK25" s="56"/>
      <c r="BL25" s="56"/>
      <c r="BM25" s="14"/>
      <c r="BN25" s="14"/>
    </row>
    <row r="26" spans="1:66" x14ac:dyDescent="0.25">
      <c r="A26" s="60">
        <v>1961</v>
      </c>
      <c r="B26" s="60">
        <v>1</v>
      </c>
      <c r="C26" s="60" t="s">
        <v>113</v>
      </c>
      <c r="D26" s="60" t="s">
        <v>116</v>
      </c>
      <c r="E26" s="61">
        <v>6</v>
      </c>
      <c r="F26" s="60">
        <v>24.2</v>
      </c>
      <c r="G26" s="60">
        <v>3.6</v>
      </c>
      <c r="H26" s="60">
        <v>3.5</v>
      </c>
      <c r="I26" s="60">
        <v>4.24</v>
      </c>
      <c r="J26" s="54">
        <v>0.87120000000000009</v>
      </c>
      <c r="K26" s="54">
        <v>0.84700000000000009</v>
      </c>
      <c r="L26" s="54">
        <v>1.0260799999999999</v>
      </c>
      <c r="M26" s="48">
        <v>16.350000000000001</v>
      </c>
      <c r="N26" s="48">
        <f>M26/'SF diet'!$D$24%</f>
        <v>49.050000000000018</v>
      </c>
      <c r="O26" s="48">
        <f>N26*'SF diet'!$D$28</f>
        <v>102.01623266622859</v>
      </c>
      <c r="P26" s="62">
        <f>N26*'SF diet'!$E$28</f>
        <v>1.1431172571428576</v>
      </c>
      <c r="Q26" s="48">
        <f>N26*'SF diet'!$D$29</f>
        <v>221.3462453400673</v>
      </c>
      <c r="R26" s="62">
        <f>N26*'SF diet'!$E$29</f>
        <v>2.4544079768279006</v>
      </c>
      <c r="S26" s="54">
        <f t="shared" si="6"/>
        <v>0.69782999999999995</v>
      </c>
      <c r="T26" s="54">
        <f t="shared" si="7"/>
        <v>2.9169293999999995</v>
      </c>
      <c r="U26" s="62">
        <f t="shared" si="8"/>
        <v>70.589691479999985</v>
      </c>
      <c r="V26" s="62">
        <f t="shared" si="9"/>
        <v>0.87120000000000009</v>
      </c>
      <c r="W26" s="62">
        <f t="shared" si="10"/>
        <v>0.69194567996792888</v>
      </c>
      <c r="X26" s="62">
        <f t="shared" si="11"/>
        <v>0.76212653999949587</v>
      </c>
      <c r="Y26" s="62">
        <f t="shared" si="12"/>
        <v>0.31891072455983555</v>
      </c>
      <c r="Z26" s="62">
        <f t="shared" si="13"/>
        <v>0.35495321406425145</v>
      </c>
      <c r="AA26" s="48">
        <f>$N26*'SF diet'!$H$10</f>
        <v>55.747174885714308</v>
      </c>
      <c r="AB26" s="48">
        <f>$N26*'SF diet'!$I$10</f>
        <v>25.257106285714297</v>
      </c>
      <c r="AC26" s="48">
        <f>$N26*'SF diet'!$J$10</f>
        <v>35.34655301142859</v>
      </c>
      <c r="AD26" s="48">
        <f>$N26*'SF diet'!$K$10</f>
        <v>88.121036297142894</v>
      </c>
      <c r="AE26" s="48">
        <f>$N26*'SF diet'!$L$10</f>
        <v>40.368624617142878</v>
      </c>
      <c r="AF26" s="48">
        <f>$N26*'SF diet'!$M$10</f>
        <v>16.024214571428576</v>
      </c>
      <c r="AG26" s="48">
        <f>$N26*'SF diet'!$N$10</f>
        <v>44.138497371428599</v>
      </c>
      <c r="AH26" s="48">
        <f>$N26*'SF diet'!$O$10</f>
        <v>30.948634714285728</v>
      </c>
      <c r="AI26" s="48">
        <f>$N26*'SF diet'!$P$10</f>
        <v>9.5776823828571462</v>
      </c>
      <c r="AJ26" s="48">
        <f>$N26*'SF diet'!$Q$10</f>
        <v>41.001163140000017</v>
      </c>
      <c r="AK26" s="48">
        <f>$N26*'SF diet'!$R$10</f>
        <v>16.12648148571429</v>
      </c>
      <c r="AL26" s="48">
        <f>$N26*'SF diet'!$S$10</f>
        <v>28.327789508571442</v>
      </c>
      <c r="AM26" s="48">
        <f>$F26*Ingredients!I$8</f>
        <v>22.701535999999997</v>
      </c>
      <c r="AN26" s="48">
        <f>$F26*Ingredients!J$8</f>
        <v>20.445854000000001</v>
      </c>
      <c r="AO26" s="48">
        <f>$F26*Ingredients!K$8</f>
        <v>35.839232000000003</v>
      </c>
      <c r="AP26" s="48">
        <f>$F26*Ingredients!L$8</f>
        <v>64.694344000000001</v>
      </c>
      <c r="AQ26" s="48">
        <f>$F26*Ingredients!M$8</f>
        <v>50.678913999999999</v>
      </c>
      <c r="AR26" s="48">
        <f>$F26*Ingredients!N$8</f>
        <v>16.308864</v>
      </c>
      <c r="AS26" s="48">
        <f>$F26*Ingredients!O$8</f>
        <v>33.605572000000002</v>
      </c>
      <c r="AT26" s="48">
        <f>$F26*Ingredients!P$8</f>
        <v>30.755295999999994</v>
      </c>
      <c r="AU26" s="48">
        <f>$F26*Ingredients!Q$8</f>
        <v>9.4600219999999986</v>
      </c>
      <c r="AV26" s="48">
        <f>$F26*Ingredients!R$8</f>
        <v>39.652184000000005</v>
      </c>
      <c r="AW26" s="48">
        <f>$F26*Ingredients!S$8</f>
        <v>4.1841800000000005</v>
      </c>
      <c r="AX26" s="48">
        <f>$F26*Ingredients!T$8</f>
        <v>25.589563999999999</v>
      </c>
      <c r="AY26" s="54">
        <f t="shared" si="14"/>
        <v>0.40722307536731267</v>
      </c>
      <c r="AZ26" s="54">
        <f t="shared" si="15"/>
        <v>0.80950896625732638</v>
      </c>
      <c r="BA26" s="54">
        <f t="shared" si="16"/>
        <v>1.0139385299724166</v>
      </c>
      <c r="BB26" s="54">
        <f t="shared" si="17"/>
        <v>0.73415323648545827</v>
      </c>
      <c r="BC26" s="54">
        <f t="shared" si="18"/>
        <v>1.2554035338246021</v>
      </c>
      <c r="BD26" s="54">
        <f t="shared" si="19"/>
        <v>1.0177637055034796</v>
      </c>
      <c r="BE26" s="54">
        <f t="shared" si="20"/>
        <v>0.76136647147742076</v>
      </c>
      <c r="BF26" s="54">
        <f t="shared" si="21"/>
        <v>0.99375291620872408</v>
      </c>
      <c r="BG26" s="54">
        <f t="shared" si="22"/>
        <v>0.98771515089415107</v>
      </c>
      <c r="BH26" s="54">
        <f t="shared" si="23"/>
        <v>0.96709900313330455</v>
      </c>
      <c r="BI26" s="54">
        <f t="shared" si="24"/>
        <v>0.25946019308096274</v>
      </c>
      <c r="BJ26" s="54">
        <f t="shared" si="25"/>
        <v>0.90333783341114882</v>
      </c>
      <c r="BK26" s="56"/>
      <c r="BL26" s="56"/>
      <c r="BM26" s="14"/>
      <c r="BN26" s="14"/>
    </row>
    <row r="27" spans="1:66" x14ac:dyDescent="0.25">
      <c r="A27" s="60">
        <v>2040</v>
      </c>
      <c r="B27" s="60">
        <v>3</v>
      </c>
      <c r="C27" s="60" t="s">
        <v>113</v>
      </c>
      <c r="D27" s="60" t="s">
        <v>116</v>
      </c>
      <c r="E27" s="61">
        <v>6</v>
      </c>
      <c r="F27" s="60">
        <v>20.399999999999999</v>
      </c>
      <c r="G27" s="60">
        <v>3.42</v>
      </c>
      <c r="H27" s="60">
        <v>2.98</v>
      </c>
      <c r="I27" s="60">
        <v>4.5599999999999996</v>
      </c>
      <c r="J27" s="54">
        <v>0.69767999999999997</v>
      </c>
      <c r="K27" s="54">
        <v>0.6079199999999999</v>
      </c>
      <c r="L27" s="54">
        <v>0.93023999999999984</v>
      </c>
      <c r="M27" s="48">
        <v>19.04</v>
      </c>
      <c r="N27" s="48">
        <f>M27/'SF diet'!$D$24%</f>
        <v>57.120000000000012</v>
      </c>
      <c r="O27" s="48">
        <f>N27*'SF diet'!$D$28</f>
        <v>118.80055473792001</v>
      </c>
      <c r="P27" s="62">
        <f>N27*'SF diet'!$E$28</f>
        <v>1.3311897600000002</v>
      </c>
      <c r="Q27" s="48">
        <f>N27*'SF diet'!$D$29</f>
        <v>257.76345634708753</v>
      </c>
      <c r="R27" s="62">
        <f>N27*'SF diet'!$E$29</f>
        <v>2.8582218886118178</v>
      </c>
      <c r="S27" s="54">
        <f t="shared" si="6"/>
        <v>0.65190199999999998</v>
      </c>
      <c r="T27" s="54">
        <f t="shared" si="7"/>
        <v>2.7249503599999998</v>
      </c>
      <c r="U27" s="62">
        <f t="shared" si="8"/>
        <v>55.588987343999989</v>
      </c>
      <c r="V27" s="62">
        <f t="shared" si="9"/>
        <v>0.69767999999999997</v>
      </c>
      <c r="W27" s="62">
        <f t="shared" si="10"/>
        <v>0.46791858393786195</v>
      </c>
      <c r="X27" s="62">
        <f t="shared" si="11"/>
        <v>0.52410258925068642</v>
      </c>
      <c r="Y27" s="62">
        <f t="shared" si="12"/>
        <v>0.21565891508355423</v>
      </c>
      <c r="Z27" s="62">
        <f t="shared" si="13"/>
        <v>0.24409581452713927</v>
      </c>
      <c r="AA27" s="48">
        <f>$N27*'SF diet'!$H$10</f>
        <v>64.919034240000016</v>
      </c>
      <c r="AB27" s="48">
        <f>$N27*'SF diet'!$I$10</f>
        <v>29.412556800000008</v>
      </c>
      <c r="AC27" s="48">
        <f>$N27*'SF diet'!$J$10</f>
        <v>41.16197977600001</v>
      </c>
      <c r="AD27" s="48">
        <f>$N27*'SF diet'!$K$10</f>
        <v>102.61923737600002</v>
      </c>
      <c r="AE27" s="48">
        <f>$N27*'SF diet'!$L$10</f>
        <v>47.010312704000015</v>
      </c>
      <c r="AF27" s="48">
        <f>$N27*'SF diet'!$M$10</f>
        <v>18.660614400000004</v>
      </c>
      <c r="AG27" s="48">
        <f>$N27*'SF diet'!$N$10</f>
        <v>51.400427520000022</v>
      </c>
      <c r="AH27" s="48">
        <f>$N27*'SF diet'!$O$10</f>
        <v>36.040489600000008</v>
      </c>
      <c r="AI27" s="48">
        <f>$N27*'SF diet'!$P$10</f>
        <v>11.153460096000003</v>
      </c>
      <c r="AJ27" s="48">
        <f>$N27*'SF diet'!$Q$10</f>
        <v>47.74692025600001</v>
      </c>
      <c r="AK27" s="48">
        <f>$N27*'SF diet'!$R$10</f>
        <v>18.779706880000003</v>
      </c>
      <c r="AL27" s="48">
        <f>$N27*'SF diet'!$S$10</f>
        <v>32.988447232000006</v>
      </c>
      <c r="AM27" s="48">
        <f>$F27*Ingredients!I$8</f>
        <v>19.136831999999998</v>
      </c>
      <c r="AN27" s="48">
        <f>$F27*Ingredients!J$8</f>
        <v>17.235347999999998</v>
      </c>
      <c r="AO27" s="48">
        <f>$F27*Ingredients!K$8</f>
        <v>30.211583999999998</v>
      </c>
      <c r="AP27" s="48">
        <f>$F27*Ingredients!L$8</f>
        <v>54.535728000000006</v>
      </c>
      <c r="AQ27" s="48">
        <f>$F27*Ingredients!M$8</f>
        <v>42.721067999999995</v>
      </c>
      <c r="AR27" s="48">
        <f>$F27*Ingredients!N$8</f>
        <v>13.747968</v>
      </c>
      <c r="AS27" s="48">
        <f>$F27*Ingredients!O$8</f>
        <v>28.328664</v>
      </c>
      <c r="AT27" s="48">
        <f>$F27*Ingredients!P$8</f>
        <v>25.925951999999995</v>
      </c>
      <c r="AU27" s="48">
        <f>$F27*Ingredients!Q$8</f>
        <v>7.9745639999999991</v>
      </c>
      <c r="AV27" s="48">
        <f>$F27*Ingredients!R$8</f>
        <v>33.425808000000004</v>
      </c>
      <c r="AW27" s="48">
        <f>$F27*Ingredients!S$8</f>
        <v>3.5271600000000003</v>
      </c>
      <c r="AX27" s="48">
        <f>$F27*Ingredients!T$8</f>
        <v>21.571368</v>
      </c>
      <c r="AY27" s="54">
        <f t="shared" si="14"/>
        <v>0.29477998593221205</v>
      </c>
      <c r="AZ27" s="54">
        <f t="shared" si="15"/>
        <v>0.58598605069247134</v>
      </c>
      <c r="BA27" s="54">
        <f t="shared" si="16"/>
        <v>0.73396819502873445</v>
      </c>
      <c r="BB27" s="54">
        <f t="shared" si="17"/>
        <v>0.53143766602142473</v>
      </c>
      <c r="BC27" s="54">
        <f t="shared" si="18"/>
        <v>0.90875949430485159</v>
      </c>
      <c r="BD27" s="54">
        <f t="shared" si="19"/>
        <v>0.73673715695020192</v>
      </c>
      <c r="BE27" s="54">
        <f t="shared" si="20"/>
        <v>0.55113673887201142</v>
      </c>
      <c r="BF27" s="54">
        <f t="shared" si="21"/>
        <v>0.71935626534884778</v>
      </c>
      <c r="BG27" s="54">
        <f t="shared" si="22"/>
        <v>0.71498565748757548</v>
      </c>
      <c r="BH27" s="54">
        <f t="shared" si="23"/>
        <v>0.70006207354912331</v>
      </c>
      <c r="BI27" s="54">
        <f t="shared" si="24"/>
        <v>0.18781762796076185</v>
      </c>
      <c r="BJ27" s="54">
        <f t="shared" si="25"/>
        <v>0.6539067403898593</v>
      </c>
      <c r="BK27" s="56"/>
      <c r="BL27" s="56"/>
      <c r="BM27" s="14"/>
      <c r="BN27" s="14"/>
    </row>
    <row r="28" spans="1:66" x14ac:dyDescent="0.25">
      <c r="A28" s="60">
        <v>2071</v>
      </c>
      <c r="B28" s="60">
        <v>10</v>
      </c>
      <c r="C28" s="60" t="s">
        <v>113</v>
      </c>
      <c r="D28" s="60" t="s">
        <v>116</v>
      </c>
      <c r="E28" s="61">
        <v>6</v>
      </c>
      <c r="F28" s="60">
        <v>18</v>
      </c>
      <c r="G28" s="60">
        <v>3.5</v>
      </c>
      <c r="H28" s="60">
        <v>4.17</v>
      </c>
      <c r="I28" s="60">
        <v>4.75</v>
      </c>
      <c r="J28" s="54">
        <v>0.63000000000000012</v>
      </c>
      <c r="K28" s="54">
        <v>0.75060000000000004</v>
      </c>
      <c r="L28" s="54">
        <v>0.85499999999999998</v>
      </c>
      <c r="M28" s="48">
        <v>13.21</v>
      </c>
      <c r="N28" s="48">
        <f>M28/'SF diet'!$D$24%</f>
        <v>39.63000000000001</v>
      </c>
      <c r="O28" s="48">
        <f>N28*'SF diet'!$D$28</f>
        <v>82.424124374365718</v>
      </c>
      <c r="P28" s="62">
        <f>N28*'SF diet'!$E$28</f>
        <v>0.92358281142857168</v>
      </c>
      <c r="Q28" s="48">
        <f>N28*'SF diet'!$D$29</f>
        <v>178.83693583744886</v>
      </c>
      <c r="R28" s="62">
        <f>N28*'SF diet'!$E$29</f>
        <v>1.9830415519202791</v>
      </c>
      <c r="S28" s="54">
        <f t="shared" si="6"/>
        <v>0.77451800000000004</v>
      </c>
      <c r="T28" s="54">
        <f t="shared" si="7"/>
        <v>3.2374852399999998</v>
      </c>
      <c r="U28" s="62">
        <f t="shared" si="8"/>
        <v>58.274734319999993</v>
      </c>
      <c r="V28" s="62">
        <f t="shared" si="9"/>
        <v>0.63000000000000012</v>
      </c>
      <c r="W28" s="62">
        <f t="shared" si="10"/>
        <v>0.70701065692028997</v>
      </c>
      <c r="X28" s="62">
        <f t="shared" si="11"/>
        <v>0.68212616367939327</v>
      </c>
      <c r="Y28" s="62">
        <f t="shared" si="12"/>
        <v>0.32585401917738033</v>
      </c>
      <c r="Z28" s="62">
        <f t="shared" si="13"/>
        <v>0.31769379687981797</v>
      </c>
      <c r="AA28" s="48">
        <f>$N28*'SF diet'!$H$10</f>
        <v>45.04098961714287</v>
      </c>
      <c r="AB28" s="48">
        <f>$N28*'SF diet'!$I$10</f>
        <v>20.406506057142863</v>
      </c>
      <c r="AC28" s="48">
        <f>$N28*'SF diet'!$J$10</f>
        <v>28.558285338285724</v>
      </c>
      <c r="AD28" s="48">
        <f>$N28*'SF diet'!$K$10</f>
        <v>71.197485595428589</v>
      </c>
      <c r="AE28" s="48">
        <f>$N28*'SF diet'!$L$10</f>
        <v>32.615873467428585</v>
      </c>
      <c r="AF28" s="48">
        <f>$N28*'SF diet'!$M$10</f>
        <v>12.946781314285717</v>
      </c>
      <c r="AG28" s="48">
        <f>$N28*'SF diet'!$N$10</f>
        <v>35.661746194285733</v>
      </c>
      <c r="AH28" s="48">
        <f>$N28*'SF diet'!$O$10</f>
        <v>25.004982542857149</v>
      </c>
      <c r="AI28" s="48">
        <f>$N28*'SF diet'!$P$10</f>
        <v>7.7382987325714305</v>
      </c>
      <c r="AJ28" s="48">
        <f>$N28*'SF diet'!$Q$10</f>
        <v>33.126933644000005</v>
      </c>
      <c r="AK28" s="48">
        <f>$N28*'SF diet'!$R$10</f>
        <v>13.02940797714286</v>
      </c>
      <c r="AL28" s="48">
        <f>$N28*'SF diet'!$S$10</f>
        <v>22.887467853714295</v>
      </c>
      <c r="AM28" s="48">
        <f>$F28*Ingredients!I$8</f>
        <v>16.885439999999999</v>
      </c>
      <c r="AN28" s="48">
        <f>$F28*Ingredients!J$8</f>
        <v>15.207660000000001</v>
      </c>
      <c r="AO28" s="48">
        <f>$F28*Ingredients!K$8</f>
        <v>26.65728</v>
      </c>
      <c r="AP28" s="48">
        <f>$F28*Ingredients!L$8</f>
        <v>48.119760000000007</v>
      </c>
      <c r="AQ28" s="48">
        <f>$F28*Ingredients!M$8</f>
        <v>37.695059999999998</v>
      </c>
      <c r="AR28" s="48">
        <f>$F28*Ingredients!N$8</f>
        <v>12.130560000000001</v>
      </c>
      <c r="AS28" s="48">
        <f>$F28*Ingredients!O$8</f>
        <v>24.99588</v>
      </c>
      <c r="AT28" s="48">
        <f>$F28*Ingredients!P$8</f>
        <v>22.875839999999997</v>
      </c>
      <c r="AU28" s="48">
        <f>$F28*Ingredients!Q$8</f>
        <v>7.0363799999999994</v>
      </c>
      <c r="AV28" s="48">
        <f>$F28*Ingredients!R$8</f>
        <v>29.493360000000003</v>
      </c>
      <c r="AW28" s="48">
        <f>$F28*Ingredients!S$8</f>
        <v>3.1122000000000005</v>
      </c>
      <c r="AX28" s="48">
        <f>$F28*Ingredients!T$8</f>
        <v>19.033560000000001</v>
      </c>
      <c r="AY28" s="54">
        <f t="shared" si="14"/>
        <v>0.37489051958070874</v>
      </c>
      <c r="AZ28" s="54">
        <f t="shared" si="15"/>
        <v>0.74523585553622407</v>
      </c>
      <c r="BA28" s="54">
        <f t="shared" si="16"/>
        <v>0.93343419201231925</v>
      </c>
      <c r="BB28" s="54">
        <f t="shared" si="17"/>
        <v>0.67586319372898829</v>
      </c>
      <c r="BC28" s="54">
        <f t="shared" si="18"/>
        <v>1.155727441659463</v>
      </c>
      <c r="BD28" s="54">
        <f t="shared" si="19"/>
        <v>0.93695565758996158</v>
      </c>
      <c r="BE28" s="54">
        <f t="shared" si="20"/>
        <v>0.70091576177515447</v>
      </c>
      <c r="BF28" s="54">
        <f t="shared" si="21"/>
        <v>0.91485126857385635</v>
      </c>
      <c r="BG28" s="54">
        <f t="shared" si="22"/>
        <v>0.909292887645062</v>
      </c>
      <c r="BH28" s="54">
        <f t="shared" si="23"/>
        <v>0.89031361359767391</v>
      </c>
      <c r="BI28" s="54">
        <f t="shared" si="24"/>
        <v>0.23885966311436785</v>
      </c>
      <c r="BJ28" s="54">
        <f t="shared" si="25"/>
        <v>0.83161493100300032</v>
      </c>
      <c r="BK28" s="56"/>
      <c r="BL28" s="56"/>
      <c r="BM28" s="14"/>
      <c r="BN28" s="14"/>
    </row>
    <row r="29" spans="1:66" x14ac:dyDescent="0.25">
      <c r="A29" s="60">
        <v>9107</v>
      </c>
      <c r="B29" s="60">
        <v>2</v>
      </c>
      <c r="C29" s="60" t="s">
        <v>113</v>
      </c>
      <c r="D29" s="60" t="s">
        <v>116</v>
      </c>
      <c r="E29" s="61">
        <v>6</v>
      </c>
      <c r="F29" s="60">
        <v>19.8</v>
      </c>
      <c r="G29" s="60">
        <v>3.39</v>
      </c>
      <c r="H29" s="60">
        <v>3.31</v>
      </c>
      <c r="I29" s="60">
        <v>4.96</v>
      </c>
      <c r="J29" s="54">
        <v>0.67122000000000004</v>
      </c>
      <c r="K29" s="54">
        <v>0.65537999999999996</v>
      </c>
      <c r="L29" s="54">
        <v>0.98207999999999995</v>
      </c>
      <c r="M29" s="48">
        <v>16.78</v>
      </c>
      <c r="N29" s="48">
        <f>M29/'SF diet'!$D$24%</f>
        <v>50.340000000000018</v>
      </c>
      <c r="O29" s="48">
        <f>N29*'SF diet'!$D$28</f>
        <v>104.69922838772574</v>
      </c>
      <c r="P29" s="62">
        <f>N29*'SF diet'!$E$28</f>
        <v>1.173180891428572</v>
      </c>
      <c r="Q29" s="48">
        <f>N29*'SF diet'!$D$29</f>
        <v>227.16758390252778</v>
      </c>
      <c r="R29" s="62">
        <f>N29*'SF diet'!$E$29</f>
        <v>2.5189581560349952</v>
      </c>
      <c r="S29" s="54">
        <f t="shared" si="6"/>
        <v>0.69664899999999996</v>
      </c>
      <c r="T29" s="54">
        <f t="shared" si="7"/>
        <v>2.9119928199999996</v>
      </c>
      <c r="U29" s="62">
        <f t="shared" si="8"/>
        <v>57.657457835999992</v>
      </c>
      <c r="V29" s="62">
        <f t="shared" si="9"/>
        <v>0.67122000000000004</v>
      </c>
      <c r="W29" s="62">
        <f t="shared" si="10"/>
        <v>0.55069611040953359</v>
      </c>
      <c r="X29" s="62">
        <f t="shared" si="11"/>
        <v>0.57213683320622566</v>
      </c>
      <c r="Y29" s="62">
        <f t="shared" si="12"/>
        <v>0.25381023491775762</v>
      </c>
      <c r="Z29" s="62">
        <f t="shared" si="13"/>
        <v>0.26646730847508171</v>
      </c>
      <c r="AA29" s="48">
        <f>$N29*'SF diet'!$H$10</f>
        <v>57.213308537142879</v>
      </c>
      <c r="AB29" s="48">
        <f>$N29*'SF diet'!$I$10</f>
        <v>25.921360457142868</v>
      </c>
      <c r="AC29" s="48">
        <f>$N29*'SF diet'!$J$10</f>
        <v>36.276156546285733</v>
      </c>
      <c r="AD29" s="48">
        <f>$N29*'SF diet'!$K$10</f>
        <v>90.438592603428603</v>
      </c>
      <c r="AE29" s="48">
        <f>$N29*'SF diet'!$L$10</f>
        <v>41.430307099428589</v>
      </c>
      <c r="AF29" s="48">
        <f>$N29*'SF diet'!$M$10</f>
        <v>16.44564651428572</v>
      </c>
      <c r="AG29" s="48">
        <f>$N29*'SF diet'!$N$10</f>
        <v>45.299326354285739</v>
      </c>
      <c r="AH29" s="48">
        <f>$N29*'SF diet'!$O$10</f>
        <v>31.762574342857153</v>
      </c>
      <c r="AI29" s="48">
        <f>$N29*'SF diet'!$P$10</f>
        <v>9.8295725005714321</v>
      </c>
      <c r="AJ29" s="48">
        <f>$N29*'SF diet'!$Q$10</f>
        <v>42.079481192000017</v>
      </c>
      <c r="AK29" s="48">
        <f>$N29*'SF diet'!$R$10</f>
        <v>16.550603017142862</v>
      </c>
      <c r="AL29" s="48">
        <f>$N29*'SF diet'!$S$10</f>
        <v>29.072801709714298</v>
      </c>
      <c r="AM29" s="48">
        <f>$F29*Ingredients!I$8</f>
        <v>18.573983999999999</v>
      </c>
      <c r="AN29" s="48">
        <f>$F29*Ingredients!J$8</f>
        <v>16.728426000000002</v>
      </c>
      <c r="AO29" s="48">
        <f>$F29*Ingredients!K$8</f>
        <v>29.323008000000002</v>
      </c>
      <c r="AP29" s="48">
        <f>$F29*Ingredients!L$8</f>
        <v>52.931736000000008</v>
      </c>
      <c r="AQ29" s="48">
        <f>$F29*Ingredients!M$8</f>
        <v>41.464566000000005</v>
      </c>
      <c r="AR29" s="48">
        <f>$F29*Ingredients!N$8</f>
        <v>13.343616000000003</v>
      </c>
      <c r="AS29" s="48">
        <f>$F29*Ingredients!O$8</f>
        <v>27.495468000000002</v>
      </c>
      <c r="AT29" s="48">
        <f>$F29*Ingredients!P$8</f>
        <v>25.163423999999996</v>
      </c>
      <c r="AU29" s="48">
        <f>$F29*Ingredients!Q$8</f>
        <v>7.7400180000000001</v>
      </c>
      <c r="AV29" s="48">
        <f>$F29*Ingredients!R$8</f>
        <v>32.442696000000005</v>
      </c>
      <c r="AW29" s="48">
        <f>$F29*Ingredients!S$8</f>
        <v>3.4234200000000006</v>
      </c>
      <c r="AX29" s="48">
        <f>$F29*Ingredients!T$8</f>
        <v>20.936916</v>
      </c>
      <c r="AY29" s="54">
        <f t="shared" si="14"/>
        <v>0.32464446603261493</v>
      </c>
      <c r="AZ29" s="54">
        <f t="shared" si="15"/>
        <v>0.64535293306298402</v>
      </c>
      <c r="BA29" s="54">
        <f t="shared" si="16"/>
        <v>0.80832730894702087</v>
      </c>
      <c r="BB29" s="54">
        <f t="shared" si="17"/>
        <v>0.58527819237639622</v>
      </c>
      <c r="BC29" s="54">
        <f t="shared" si="18"/>
        <v>1.0008269043357365</v>
      </c>
      <c r="BD29" s="54">
        <f t="shared" si="19"/>
        <v>0.81137679740403645</v>
      </c>
      <c r="BE29" s="54">
        <f t="shared" si="20"/>
        <v>0.60697299966357388</v>
      </c>
      <c r="BF29" s="54">
        <f t="shared" si="21"/>
        <v>0.79223502882280727</v>
      </c>
      <c r="BG29" s="54">
        <f t="shared" si="22"/>
        <v>0.78742162993864095</v>
      </c>
      <c r="BH29" s="54">
        <f t="shared" si="23"/>
        <v>0.77098612152489843</v>
      </c>
      <c r="BI29" s="54">
        <f t="shared" si="24"/>
        <v>0.20684563556107741</v>
      </c>
      <c r="BJ29" s="54">
        <f t="shared" si="25"/>
        <v>0.72015474150206182</v>
      </c>
      <c r="BK29" s="56"/>
      <c r="BL29" s="56"/>
      <c r="BM29" s="14"/>
      <c r="BN29" s="14"/>
    </row>
    <row r="30" spans="1:66" x14ac:dyDescent="0.25">
      <c r="A30" s="60">
        <v>9108</v>
      </c>
      <c r="B30" s="60">
        <v>4</v>
      </c>
      <c r="C30" s="60" t="s">
        <v>113</v>
      </c>
      <c r="D30" s="60" t="s">
        <v>116</v>
      </c>
      <c r="E30" s="61">
        <v>6</v>
      </c>
      <c r="F30" s="60">
        <v>27.4</v>
      </c>
      <c r="G30" s="60">
        <v>3.7</v>
      </c>
      <c r="H30" s="60">
        <v>2.91</v>
      </c>
      <c r="I30" s="60">
        <v>5.0199999999999996</v>
      </c>
      <c r="J30" s="54">
        <v>1.0138</v>
      </c>
      <c r="K30" s="54">
        <v>0.79733999999999994</v>
      </c>
      <c r="L30" s="54">
        <v>1.3754799999999998</v>
      </c>
      <c r="M30" s="48">
        <v>18.45</v>
      </c>
      <c r="N30" s="48">
        <f>M30/'SF diet'!$D$24%</f>
        <v>55.350000000000009</v>
      </c>
      <c r="O30" s="48">
        <f>N30*'SF diet'!$D$28</f>
        <v>115.11923502702858</v>
      </c>
      <c r="P30" s="62">
        <f>N30*'SF diet'!$E$28</f>
        <v>1.2899396571428574</v>
      </c>
      <c r="Q30" s="48">
        <f>N30*'SF diet'!$D$29</f>
        <v>249.77603831952544</v>
      </c>
      <c r="R30" s="62">
        <f>N30*'SF diet'!$E$29</f>
        <v>2.7696530380718505</v>
      </c>
      <c r="S30" s="54">
        <f t="shared" si="6"/>
        <v>0.67952899999999994</v>
      </c>
      <c r="T30" s="54">
        <f t="shared" si="7"/>
        <v>2.8404312199999997</v>
      </c>
      <c r="U30" s="62">
        <f t="shared" si="8"/>
        <v>77.827815427999994</v>
      </c>
      <c r="V30" s="62">
        <f t="shared" si="9"/>
        <v>1.0138</v>
      </c>
      <c r="W30" s="62">
        <f t="shared" si="10"/>
        <v>0.67606265286358946</v>
      </c>
      <c r="X30" s="62">
        <f t="shared" si="11"/>
        <v>0.78592823655449828</v>
      </c>
      <c r="Y30" s="62">
        <f t="shared" si="12"/>
        <v>0.31159039894947382</v>
      </c>
      <c r="Z30" s="62">
        <f t="shared" si="13"/>
        <v>0.36603862868894843</v>
      </c>
      <c r="AA30" s="48">
        <f>$N30*'SF diet'!$H$10</f>
        <v>62.907362485714295</v>
      </c>
      <c r="AB30" s="48">
        <f>$N30*'SF diet'!$I$10</f>
        <v>28.501138285714291</v>
      </c>
      <c r="AC30" s="48">
        <f>$N30*'SF diet'!$J$10</f>
        <v>39.88647725142858</v>
      </c>
      <c r="AD30" s="48">
        <f>$N30*'SF diet'!$K$10</f>
        <v>99.439334537142869</v>
      </c>
      <c r="AE30" s="48">
        <f>$N30*'SF diet'!$L$10</f>
        <v>45.553585577142869</v>
      </c>
      <c r="AF30" s="48">
        <f>$N30*'SF diet'!$M$10</f>
        <v>18.082370571428573</v>
      </c>
      <c r="AG30" s="48">
        <f>$N30*'SF diet'!$N$10</f>
        <v>49.807662171428589</v>
      </c>
      <c r="AH30" s="48">
        <f>$N30*'SF diet'!$O$10</f>
        <v>34.923688714285724</v>
      </c>
      <c r="AI30" s="48">
        <f>$N30*'SF diet'!$P$10</f>
        <v>10.807843422857145</v>
      </c>
      <c r="AJ30" s="48">
        <f>$N30*'SF diet'!$Q$10</f>
        <v>46.267367580000005</v>
      </c>
      <c r="AK30" s="48">
        <f>$N30*'SF diet'!$R$10</f>
        <v>18.197772685714288</v>
      </c>
      <c r="AL30" s="48">
        <f>$N30*'SF diet'!$S$10</f>
        <v>31.966221188571435</v>
      </c>
      <c r="AM30" s="48">
        <f>$F30*Ingredients!I$8</f>
        <v>25.703391999999997</v>
      </c>
      <c r="AN30" s="48">
        <f>$F30*Ingredients!J$8</f>
        <v>23.149438</v>
      </c>
      <c r="AO30" s="48">
        <f>$F30*Ingredients!K$8</f>
        <v>40.578304000000003</v>
      </c>
      <c r="AP30" s="48">
        <f>$F30*Ingredients!L$8</f>
        <v>73.248968000000005</v>
      </c>
      <c r="AQ30" s="48">
        <f>$F30*Ingredients!M$8</f>
        <v>57.380257999999998</v>
      </c>
      <c r="AR30" s="48">
        <f>$F30*Ingredients!N$8</f>
        <v>18.465408</v>
      </c>
      <c r="AS30" s="48">
        <f>$F30*Ingredients!O$8</f>
        <v>38.049284</v>
      </c>
      <c r="AT30" s="48">
        <f>$F30*Ingredients!P$8</f>
        <v>34.82211199999999</v>
      </c>
      <c r="AU30" s="48">
        <f>$F30*Ingredients!Q$8</f>
        <v>10.710933999999998</v>
      </c>
      <c r="AV30" s="48">
        <f>$F30*Ingredients!R$8</f>
        <v>44.895448000000002</v>
      </c>
      <c r="AW30" s="48">
        <f>$F30*Ingredients!S$8</f>
        <v>4.7374600000000004</v>
      </c>
      <c r="AX30" s="48">
        <f>$F30*Ingredients!T$8</f>
        <v>28.973307999999999</v>
      </c>
      <c r="AY30" s="54">
        <f t="shared" si="14"/>
        <v>0.40859115665256207</v>
      </c>
      <c r="AZ30" s="54">
        <f t="shared" si="15"/>
        <v>0.8122285421703056</v>
      </c>
      <c r="BA30" s="54">
        <f t="shared" si="16"/>
        <v>1.0173448947173354</v>
      </c>
      <c r="BB30" s="54">
        <f t="shared" si="17"/>
        <v>0.73661965198127743</v>
      </c>
      <c r="BC30" s="54">
        <f t="shared" si="18"/>
        <v>1.2596211093598595</v>
      </c>
      <c r="BD30" s="54">
        <f t="shared" si="19"/>
        <v>1.0211829210699095</v>
      </c>
      <c r="BE30" s="54">
        <f t="shared" si="20"/>
        <v>0.76392431086288559</v>
      </c>
      <c r="BF30" s="54">
        <f t="shared" si="21"/>
        <v>0.99709146662264847</v>
      </c>
      <c r="BG30" s="54">
        <f t="shared" si="22"/>
        <v>0.99103341720771077</v>
      </c>
      <c r="BH30" s="54">
        <f t="shared" si="23"/>
        <v>0.97034800872066374</v>
      </c>
      <c r="BI30" s="54">
        <f t="shared" si="24"/>
        <v>0.2603318593884309</v>
      </c>
      <c r="BJ30" s="54">
        <f t="shared" si="25"/>
        <v>0.90637263094327014</v>
      </c>
      <c r="BK30" s="56"/>
      <c r="BL30" s="56"/>
      <c r="BM30" s="14"/>
      <c r="BN30" s="14"/>
    </row>
    <row r="31" spans="1:66" x14ac:dyDescent="0.25">
      <c r="A31" s="60">
        <v>9113</v>
      </c>
      <c r="B31" s="60">
        <v>5</v>
      </c>
      <c r="C31" s="60" t="s">
        <v>113</v>
      </c>
      <c r="D31" s="60" t="s">
        <v>116</v>
      </c>
      <c r="E31" s="61">
        <v>6</v>
      </c>
      <c r="F31" s="60">
        <v>23</v>
      </c>
      <c r="G31" s="60">
        <v>3</v>
      </c>
      <c r="H31" s="60">
        <v>2.91</v>
      </c>
      <c r="I31" s="60">
        <v>4.7699999999999996</v>
      </c>
      <c r="J31" s="54">
        <v>0.69</v>
      </c>
      <c r="K31" s="54">
        <v>0.66930000000000001</v>
      </c>
      <c r="L31" s="54">
        <v>1.0970999999999997</v>
      </c>
      <c r="M31" s="48">
        <v>16.600000000000001</v>
      </c>
      <c r="N31" s="48">
        <f>M31/'SF diet'!$D$24%</f>
        <v>49.800000000000018</v>
      </c>
      <c r="O31" s="48">
        <f>N31*'SF diet'!$D$28</f>
        <v>103.57611389965717</v>
      </c>
      <c r="P31" s="62">
        <f>N31*'SF diet'!$E$28</f>
        <v>1.1605961142857146</v>
      </c>
      <c r="Q31" s="48">
        <f>N31*'SF diet'!$D$29</f>
        <v>224.73074450428851</v>
      </c>
      <c r="R31" s="62">
        <f>N31*'SF diet'!$E$29</f>
        <v>2.4919371507855135</v>
      </c>
      <c r="S31" s="54">
        <f t="shared" si="6"/>
        <v>0.62975400000000004</v>
      </c>
      <c r="T31" s="54">
        <f t="shared" si="7"/>
        <v>2.6323717200000001</v>
      </c>
      <c r="U31" s="62">
        <f t="shared" si="8"/>
        <v>60.54454956</v>
      </c>
      <c r="V31" s="62">
        <f t="shared" si="9"/>
        <v>0.69</v>
      </c>
      <c r="W31" s="62">
        <f t="shared" si="10"/>
        <v>0.58454162142687216</v>
      </c>
      <c r="X31" s="62">
        <f t="shared" si="11"/>
        <v>0.59452206629578319</v>
      </c>
      <c r="Y31" s="62">
        <f t="shared" si="12"/>
        <v>0.2694092866267554</v>
      </c>
      <c r="Z31" s="62">
        <f t="shared" si="13"/>
        <v>0.27689301866321014</v>
      </c>
      <c r="AA31" s="48">
        <f>$N31*'SF diet'!$H$10</f>
        <v>56.59957817142859</v>
      </c>
      <c r="AB31" s="48">
        <f>$N31*'SF diet'!$I$10</f>
        <v>25.643300571428583</v>
      </c>
      <c r="AC31" s="48">
        <f>$N31*'SF diet'!$J$10</f>
        <v>35.887020182857157</v>
      </c>
      <c r="AD31" s="48">
        <f>$N31*'SF diet'!$K$10</f>
        <v>89.46845275428575</v>
      </c>
      <c r="AE31" s="48">
        <f>$N31*'SF diet'!$L$10</f>
        <v>40.985881874285731</v>
      </c>
      <c r="AF31" s="48">
        <f>$N31*'SF diet'!$M$10</f>
        <v>16.26923314285715</v>
      </c>
      <c r="AG31" s="48">
        <f>$N31*'SF diet'!$N$10</f>
        <v>44.813397942857172</v>
      </c>
      <c r="AH31" s="48">
        <f>$N31*'SF diet'!$O$10</f>
        <v>31.42185542857144</v>
      </c>
      <c r="AI31" s="48">
        <f>$N31*'SF diet'!$P$10</f>
        <v>9.7241301257142894</v>
      </c>
      <c r="AJ31" s="48">
        <f>$N31*'SF diet'!$Q$10</f>
        <v>41.628092240000015</v>
      </c>
      <c r="AK31" s="48">
        <f>$N31*'SF diet'!$R$10</f>
        <v>16.373063771428576</v>
      </c>
      <c r="AL31" s="48">
        <f>$N31*'SF diet'!$S$10</f>
        <v>28.76093613714287</v>
      </c>
      <c r="AM31" s="48">
        <f>$F31*Ingredients!I$8</f>
        <v>21.575839999999999</v>
      </c>
      <c r="AN31" s="48">
        <f>$F31*Ingredients!J$8</f>
        <v>19.432010000000002</v>
      </c>
      <c r="AO31" s="48">
        <f>$F31*Ingredients!K$8</f>
        <v>34.062080000000002</v>
      </c>
      <c r="AP31" s="48">
        <f>$F31*Ingredients!L$8</f>
        <v>61.486360000000005</v>
      </c>
      <c r="AQ31" s="48">
        <f>$F31*Ingredients!M$8</f>
        <v>48.165910000000004</v>
      </c>
      <c r="AR31" s="48">
        <f>$F31*Ingredients!N$8</f>
        <v>15.500160000000001</v>
      </c>
      <c r="AS31" s="48">
        <f>$F31*Ingredients!O$8</f>
        <v>31.93918</v>
      </c>
      <c r="AT31" s="48">
        <f>$F31*Ingredients!P$8</f>
        <v>29.230239999999995</v>
      </c>
      <c r="AU31" s="48">
        <f>$F31*Ingredients!Q$8</f>
        <v>8.9909299999999988</v>
      </c>
      <c r="AV31" s="48">
        <f>$F31*Ingredients!R$8</f>
        <v>37.685960000000001</v>
      </c>
      <c r="AW31" s="48">
        <f>$F31*Ingredients!S$8</f>
        <v>3.9767000000000006</v>
      </c>
      <c r="AX31" s="48">
        <f>$F31*Ingredients!T$8</f>
        <v>24.32066</v>
      </c>
      <c r="AY31" s="54">
        <f t="shared" si="14"/>
        <v>0.38120142759105335</v>
      </c>
      <c r="AZ31" s="54">
        <f t="shared" si="15"/>
        <v>0.75778115792359757</v>
      </c>
      <c r="BA31" s="54">
        <f t="shared" si="16"/>
        <v>0.94914762569980915</v>
      </c>
      <c r="BB31" s="54">
        <f t="shared" si="17"/>
        <v>0.68724067654176191</v>
      </c>
      <c r="BC31" s="54">
        <f t="shared" si="18"/>
        <v>1.1751829605066757</v>
      </c>
      <c r="BD31" s="54">
        <f t="shared" si="19"/>
        <v>0.95272837163841351</v>
      </c>
      <c r="BE31" s="54">
        <f t="shared" si="20"/>
        <v>0.71271497958549246</v>
      </c>
      <c r="BF31" s="54">
        <f t="shared" si="21"/>
        <v>0.93025187727842951</v>
      </c>
      <c r="BG31" s="54">
        <f t="shared" si="22"/>
        <v>0.92459992655019796</v>
      </c>
      <c r="BH31" s="54">
        <f t="shared" si="23"/>
        <v>0.9053011553526813</v>
      </c>
      <c r="BI31" s="54">
        <f t="shared" si="24"/>
        <v>0.24288062732275226</v>
      </c>
      <c r="BJ31" s="54">
        <f t="shared" si="25"/>
        <v>0.84561433897805072</v>
      </c>
      <c r="BK31" s="56"/>
      <c r="BL31" s="56"/>
      <c r="BM31" s="14"/>
      <c r="BN31" s="14"/>
    </row>
    <row r="32" spans="1:66" x14ac:dyDescent="0.25">
      <c r="A32" s="60">
        <v>9114</v>
      </c>
      <c r="B32" s="60">
        <v>8</v>
      </c>
      <c r="C32" s="60" t="s">
        <v>113</v>
      </c>
      <c r="D32" s="60" t="s">
        <v>116</v>
      </c>
      <c r="E32" s="61">
        <v>6</v>
      </c>
      <c r="F32" s="60">
        <v>20.399999999999999</v>
      </c>
      <c r="G32" s="60">
        <v>3.7</v>
      </c>
      <c r="H32" s="60">
        <v>3.23</v>
      </c>
      <c r="I32" s="60">
        <v>4.59</v>
      </c>
      <c r="J32" s="54">
        <v>0.75480000000000003</v>
      </c>
      <c r="K32" s="54">
        <v>0.65891999999999995</v>
      </c>
      <c r="L32" s="54">
        <v>0.93635999999999986</v>
      </c>
      <c r="M32" s="48">
        <v>20.09</v>
      </c>
      <c r="N32" s="48">
        <f>M32/'SF diet'!$D$24%</f>
        <v>60.27000000000001</v>
      </c>
      <c r="O32" s="48">
        <f>N32*'SF diet'!$D$28</f>
        <v>125.35205591832</v>
      </c>
      <c r="P32" s="62">
        <f>N32*'SF diet'!$E$28</f>
        <v>1.4046009600000002</v>
      </c>
      <c r="Q32" s="48">
        <f>N32*'SF diet'!$D$29</f>
        <v>271.97835283681661</v>
      </c>
      <c r="R32" s="62">
        <f>N32*'SF diet'!$E$29</f>
        <v>3.015844419233793</v>
      </c>
      <c r="S32" s="54">
        <f t="shared" si="6"/>
        <v>0.692272</v>
      </c>
      <c r="T32" s="54">
        <f t="shared" si="7"/>
        <v>2.8936969599999998</v>
      </c>
      <c r="U32" s="62">
        <f t="shared" si="8"/>
        <v>59.031417983999994</v>
      </c>
      <c r="V32" s="62">
        <f t="shared" si="9"/>
        <v>0.75480000000000003</v>
      </c>
      <c r="W32" s="62">
        <f t="shared" si="10"/>
        <v>0.47092500838171453</v>
      </c>
      <c r="X32" s="62">
        <f t="shared" si="11"/>
        <v>0.53737682195518355</v>
      </c>
      <c r="Y32" s="62">
        <f t="shared" si="12"/>
        <v>0.21704454552461408</v>
      </c>
      <c r="Z32" s="62">
        <f t="shared" si="13"/>
        <v>0.25027816262211727</v>
      </c>
      <c r="AA32" s="48">
        <f>$N32*'SF diet'!$H$10</f>
        <v>68.499128040000016</v>
      </c>
      <c r="AB32" s="48">
        <f>$N32*'SF diet'!$I$10</f>
        <v>31.034572800000007</v>
      </c>
      <c r="AC32" s="48">
        <f>$N32*'SF diet'!$J$10</f>
        <v>43.431941896000012</v>
      </c>
      <c r="AD32" s="48">
        <f>$N32*'SF diet'!$K$10</f>
        <v>108.27838649600001</v>
      </c>
      <c r="AE32" s="48">
        <f>$N32*'SF diet'!$L$10</f>
        <v>49.602793184000014</v>
      </c>
      <c r="AF32" s="48">
        <f>$N32*'SF diet'!$M$10</f>
        <v>19.689692400000002</v>
      </c>
      <c r="AG32" s="48">
        <f>$N32*'SF diet'!$N$10</f>
        <v>54.235009920000017</v>
      </c>
      <c r="AH32" s="48">
        <f>$N32*'SF diet'!$O$10</f>
        <v>38.028016600000008</v>
      </c>
      <c r="AI32" s="48">
        <f>$N32*'SF diet'!$P$10</f>
        <v>11.768540616000003</v>
      </c>
      <c r="AJ32" s="48">
        <f>$N32*'SF diet'!$Q$10</f>
        <v>50.380022476000008</v>
      </c>
      <c r="AK32" s="48">
        <f>$N32*'SF diet'!$R$10</f>
        <v>19.815352480000001</v>
      </c>
      <c r="AL32" s="48">
        <f>$N32*'SF diet'!$S$10</f>
        <v>34.807663072000011</v>
      </c>
      <c r="AM32" s="48">
        <f>$F32*Ingredients!I$8</f>
        <v>19.136831999999998</v>
      </c>
      <c r="AN32" s="48">
        <f>$F32*Ingredients!J$8</f>
        <v>17.235347999999998</v>
      </c>
      <c r="AO32" s="48">
        <f>$F32*Ingredients!K$8</f>
        <v>30.211583999999998</v>
      </c>
      <c r="AP32" s="48">
        <f>$F32*Ingredients!L$8</f>
        <v>54.535728000000006</v>
      </c>
      <c r="AQ32" s="48">
        <f>$F32*Ingredients!M$8</f>
        <v>42.721067999999995</v>
      </c>
      <c r="AR32" s="48">
        <f>$F32*Ingredients!N$8</f>
        <v>13.747968</v>
      </c>
      <c r="AS32" s="48">
        <f>$F32*Ingredients!O$8</f>
        <v>28.328664</v>
      </c>
      <c r="AT32" s="48">
        <f>$F32*Ingredients!P$8</f>
        <v>25.925951999999995</v>
      </c>
      <c r="AU32" s="48">
        <f>$F32*Ingredients!Q$8</f>
        <v>7.9745639999999991</v>
      </c>
      <c r="AV32" s="48">
        <f>$F32*Ingredients!R$8</f>
        <v>33.425808000000004</v>
      </c>
      <c r="AW32" s="48">
        <f>$F32*Ingredients!S$8</f>
        <v>3.5271600000000003</v>
      </c>
      <c r="AX32" s="48">
        <f>$F32*Ingredients!T$8</f>
        <v>21.571368</v>
      </c>
      <c r="AY32" s="54">
        <f t="shared" si="14"/>
        <v>0.27937336645840305</v>
      </c>
      <c r="AZ32" s="54">
        <f t="shared" si="15"/>
        <v>0.55535960205000778</v>
      </c>
      <c r="BA32" s="54">
        <f t="shared" si="16"/>
        <v>0.69560748797148353</v>
      </c>
      <c r="BB32" s="54">
        <f t="shared" si="17"/>
        <v>0.50366217825027015</v>
      </c>
      <c r="BC32" s="54">
        <f t="shared" si="18"/>
        <v>0.86126335348752492</v>
      </c>
      <c r="BD32" s="54">
        <f t="shared" si="19"/>
        <v>0.69823173062876287</v>
      </c>
      <c r="BE32" s="54">
        <f t="shared" si="20"/>
        <v>0.52233168283340459</v>
      </c>
      <c r="BF32" s="54">
        <f t="shared" si="21"/>
        <v>0.68175924799612053</v>
      </c>
      <c r="BG32" s="54">
        <f t="shared" si="22"/>
        <v>0.6776170691171447</v>
      </c>
      <c r="BH32" s="54">
        <f t="shared" si="23"/>
        <v>0.66347346343331548</v>
      </c>
      <c r="BI32" s="54">
        <f t="shared" si="24"/>
        <v>0.17800137562831786</v>
      </c>
      <c r="BJ32" s="54">
        <f t="shared" si="25"/>
        <v>0.61973042991652161</v>
      </c>
      <c r="BK32" s="56"/>
      <c r="BL32" s="56"/>
      <c r="BM32" s="14"/>
      <c r="BN32" s="14"/>
    </row>
    <row r="33" spans="1:66" x14ac:dyDescent="0.25">
      <c r="A33" s="60">
        <v>9115</v>
      </c>
      <c r="B33" s="60">
        <v>9</v>
      </c>
      <c r="C33" s="60" t="s">
        <v>113</v>
      </c>
      <c r="D33" s="60" t="s">
        <v>116</v>
      </c>
      <c r="E33" s="61">
        <v>6</v>
      </c>
      <c r="F33" s="60">
        <v>21.4</v>
      </c>
      <c r="G33" s="60">
        <v>3.26</v>
      </c>
      <c r="H33" s="60">
        <v>2.4700000000000002</v>
      </c>
      <c r="I33" s="60">
        <v>4.5199999999999996</v>
      </c>
      <c r="J33" s="54">
        <v>0.69763999999999993</v>
      </c>
      <c r="K33" s="54">
        <v>0.52858000000000005</v>
      </c>
      <c r="L33" s="54">
        <v>0.96727999999999992</v>
      </c>
      <c r="M33" s="48">
        <v>17.61</v>
      </c>
      <c r="N33" s="48">
        <f>M33/'SF diet'!$D$24%</f>
        <v>52.830000000000013</v>
      </c>
      <c r="O33" s="48">
        <f>N33*'SF diet'!$D$28</f>
        <v>109.87803408270858</v>
      </c>
      <c r="P33" s="62">
        <f>N33*'SF diet'!$E$28</f>
        <v>1.2312106971428574</v>
      </c>
      <c r="Q33" s="48">
        <f>N33*'SF diet'!$D$29</f>
        <v>238.4041211277422</v>
      </c>
      <c r="R33" s="62">
        <f>N33*'SF diet'!$E$29</f>
        <v>2.6435550135742707</v>
      </c>
      <c r="S33" s="54">
        <f t="shared" si="6"/>
        <v>0.59382299999999999</v>
      </c>
      <c r="T33" s="54">
        <f t="shared" si="7"/>
        <v>2.4821801399999996</v>
      </c>
      <c r="U33" s="62">
        <f t="shared" si="8"/>
        <v>53.118654995999989</v>
      </c>
      <c r="V33" s="62">
        <f t="shared" si="9"/>
        <v>0.69763999999999993</v>
      </c>
      <c r="W33" s="62">
        <f t="shared" si="10"/>
        <v>0.48343288482951874</v>
      </c>
      <c r="X33" s="62">
        <f t="shared" si="11"/>
        <v>0.56662925494307392</v>
      </c>
      <c r="Y33" s="62">
        <f t="shared" si="12"/>
        <v>0.22280929853363499</v>
      </c>
      <c r="Z33" s="62">
        <f t="shared" si="13"/>
        <v>0.26390220608904297</v>
      </c>
      <c r="AA33" s="48">
        <f>$N33*'SF diet'!$H$10</f>
        <v>60.043287445714299</v>
      </c>
      <c r="AB33" s="48">
        <f>$N33*'SF diet'!$I$10</f>
        <v>27.203525485714295</v>
      </c>
      <c r="AC33" s="48">
        <f>$N33*'SF diet'!$J$10</f>
        <v>38.070507555428584</v>
      </c>
      <c r="AD33" s="48">
        <f>$N33*'SF diet'!$K$10</f>
        <v>94.912015241142882</v>
      </c>
      <c r="AE33" s="48">
        <f>$N33*'SF diet'!$L$10</f>
        <v>43.479601193142869</v>
      </c>
      <c r="AF33" s="48">
        <f>$N33*'SF diet'!$M$10</f>
        <v>17.259108171428576</v>
      </c>
      <c r="AG33" s="48">
        <f>$N33*'SF diet'!$N$10</f>
        <v>47.53999625142859</v>
      </c>
      <c r="AH33" s="48">
        <f>$N33*'SF diet'!$O$10</f>
        <v>33.333667114285724</v>
      </c>
      <c r="AI33" s="48">
        <f>$N33*'SF diet'!$P$10</f>
        <v>10.315779006857145</v>
      </c>
      <c r="AJ33" s="48">
        <f>$N33*'SF diet'!$Q$10</f>
        <v>44.16088580400001</v>
      </c>
      <c r="AK33" s="48">
        <f>$N33*'SF diet'!$R$10</f>
        <v>17.36925620571429</v>
      </c>
      <c r="AL33" s="48">
        <f>$N33*'SF diet'!$S$10</f>
        <v>30.510848516571439</v>
      </c>
      <c r="AM33" s="48">
        <f>$F33*Ingredients!I$8</f>
        <v>20.074911999999998</v>
      </c>
      <c r="AN33" s="48">
        <f>$F33*Ingredients!J$8</f>
        <v>18.080217999999999</v>
      </c>
      <c r="AO33" s="48">
        <f>$F33*Ingredients!K$8</f>
        <v>31.692543999999998</v>
      </c>
      <c r="AP33" s="48">
        <f>$F33*Ingredients!L$8</f>
        <v>57.209048000000003</v>
      </c>
      <c r="AQ33" s="48">
        <f>$F33*Ingredients!M$8</f>
        <v>44.815238000000001</v>
      </c>
      <c r="AR33" s="48">
        <f>$F33*Ingredients!N$8</f>
        <v>14.421888000000001</v>
      </c>
      <c r="AS33" s="48">
        <f>$F33*Ingredients!O$8</f>
        <v>29.717323999999998</v>
      </c>
      <c r="AT33" s="48">
        <f>$F33*Ingredients!P$8</f>
        <v>27.196831999999993</v>
      </c>
      <c r="AU33" s="48">
        <f>$F33*Ingredients!Q$8</f>
        <v>8.365473999999999</v>
      </c>
      <c r="AV33" s="48">
        <f>$F33*Ingredients!R$8</f>
        <v>35.064328000000003</v>
      </c>
      <c r="AW33" s="48">
        <f>$F33*Ingredients!S$8</f>
        <v>3.7000600000000001</v>
      </c>
      <c r="AX33" s="48">
        <f>$F33*Ingredients!T$8</f>
        <v>22.628788</v>
      </c>
      <c r="AY33" s="54">
        <f t="shared" si="14"/>
        <v>0.33434065411807962</v>
      </c>
      <c r="AZ33" s="54">
        <f t="shared" si="15"/>
        <v>0.66462775236594518</v>
      </c>
      <c r="BA33" s="54">
        <f t="shared" si="16"/>
        <v>0.83246969990766162</v>
      </c>
      <c r="BB33" s="54">
        <f t="shared" si="17"/>
        <v>0.60275875351133379</v>
      </c>
      <c r="BC33" s="54">
        <f t="shared" si="18"/>
        <v>1.0307186995787756</v>
      </c>
      <c r="BD33" s="54">
        <f t="shared" si="19"/>
        <v>0.83561026773530378</v>
      </c>
      <c r="BE33" s="54">
        <f t="shared" si="20"/>
        <v>0.62510152173407008</v>
      </c>
      <c r="BF33" s="54">
        <f t="shared" si="21"/>
        <v>0.81589679007577043</v>
      </c>
      <c r="BG33" s="54">
        <f t="shared" si="22"/>
        <v>0.81093962893536864</v>
      </c>
      <c r="BH33" s="54">
        <f t="shared" si="23"/>
        <v>0.79401323958098557</v>
      </c>
      <c r="BI33" s="54">
        <f t="shared" si="24"/>
        <v>0.21302351443136189</v>
      </c>
      <c r="BJ33" s="54">
        <f t="shared" si="25"/>
        <v>0.7416636737490131</v>
      </c>
      <c r="BK33" s="56"/>
      <c r="BL33" s="56"/>
      <c r="BM33" s="14"/>
      <c r="BN33" s="14"/>
    </row>
    <row r="34" spans="1:66" x14ac:dyDescent="0.25">
      <c r="A34" s="60">
        <v>9118</v>
      </c>
      <c r="B34" s="60">
        <v>7</v>
      </c>
      <c r="C34" s="60" t="s">
        <v>113</v>
      </c>
      <c r="D34" s="60" t="s">
        <v>116</v>
      </c>
      <c r="E34" s="61">
        <v>6</v>
      </c>
      <c r="F34" s="60">
        <v>23</v>
      </c>
      <c r="G34" s="60">
        <v>3.17</v>
      </c>
      <c r="H34" s="60">
        <v>3.28</v>
      </c>
      <c r="I34" s="60">
        <v>4.99</v>
      </c>
      <c r="J34" s="54">
        <v>0.72909999999999997</v>
      </c>
      <c r="K34" s="54">
        <v>0.75439999999999996</v>
      </c>
      <c r="L34" s="54">
        <v>1.1476999999999999</v>
      </c>
      <c r="M34" s="48">
        <v>17.75</v>
      </c>
      <c r="N34" s="48">
        <f>M34/'SF diet'!$D$24%</f>
        <v>53.250000000000014</v>
      </c>
      <c r="O34" s="48">
        <f>N34*'SF diet'!$D$28</f>
        <v>110.75156757342859</v>
      </c>
      <c r="P34" s="62">
        <f>N34*'SF diet'!$E$28</f>
        <v>1.2409988571428574</v>
      </c>
      <c r="Q34" s="48">
        <f>N34*'SF diet'!$D$29</f>
        <v>240.29944065970608</v>
      </c>
      <c r="R34" s="62">
        <f>N34*'SF diet'!$E$29</f>
        <v>2.664571350990534</v>
      </c>
      <c r="S34" s="54">
        <f t="shared" si="6"/>
        <v>0.68250699999999997</v>
      </c>
      <c r="T34" s="54">
        <f t="shared" si="7"/>
        <v>2.8528792599999999</v>
      </c>
      <c r="U34" s="62">
        <f t="shared" si="8"/>
        <v>65.616222980000003</v>
      </c>
      <c r="V34" s="62">
        <f t="shared" si="9"/>
        <v>0.72909999999999997</v>
      </c>
      <c r="W34" s="62">
        <f t="shared" si="10"/>
        <v>0.5924631535034145</v>
      </c>
      <c r="X34" s="62">
        <f t="shared" si="11"/>
        <v>0.58751061357026679</v>
      </c>
      <c r="Y34" s="62">
        <f t="shared" si="12"/>
        <v>0.2730602401730961</v>
      </c>
      <c r="Z34" s="62">
        <f t="shared" si="13"/>
        <v>0.27362750099709759</v>
      </c>
      <c r="AA34" s="48">
        <f>$N34*'SF diet'!$H$10</f>
        <v>60.520633285714304</v>
      </c>
      <c r="AB34" s="48">
        <f>$N34*'SF diet'!$I$10</f>
        <v>27.419794285714296</v>
      </c>
      <c r="AC34" s="48">
        <f>$N34*'SF diet'!$J$10</f>
        <v>38.373169171428586</v>
      </c>
      <c r="AD34" s="48">
        <f>$N34*'SF diet'!$K$10</f>
        <v>95.666568457142887</v>
      </c>
      <c r="AE34" s="48">
        <f>$N34*'SF diet'!$L$10</f>
        <v>43.825265257142874</v>
      </c>
      <c r="AF34" s="48">
        <f>$N34*'SF diet'!$M$10</f>
        <v>17.396318571428576</v>
      </c>
      <c r="AG34" s="48">
        <f>$N34*'SF diet'!$N$10</f>
        <v>47.917940571428595</v>
      </c>
      <c r="AH34" s="48">
        <f>$N34*'SF diet'!$O$10</f>
        <v>33.598670714285724</v>
      </c>
      <c r="AI34" s="48">
        <f>$N34*'SF diet'!$P$10</f>
        <v>10.397789742857146</v>
      </c>
      <c r="AJ34" s="48">
        <f>$N34*'SF diet'!$Q$10</f>
        <v>44.511966100000009</v>
      </c>
      <c r="AK34" s="48">
        <f>$N34*'SF diet'!$R$10</f>
        <v>17.507342285714291</v>
      </c>
      <c r="AL34" s="48">
        <f>$N34*'SF diet'!$S$10</f>
        <v>30.753410628571441</v>
      </c>
      <c r="AM34" s="48">
        <f>$F34*Ingredients!I$8</f>
        <v>21.575839999999999</v>
      </c>
      <c r="AN34" s="48">
        <f>$F34*Ingredients!J$8</f>
        <v>19.432010000000002</v>
      </c>
      <c r="AO34" s="48">
        <f>$F34*Ingredients!K$8</f>
        <v>34.062080000000002</v>
      </c>
      <c r="AP34" s="48">
        <f>$F34*Ingredients!L$8</f>
        <v>61.486360000000005</v>
      </c>
      <c r="AQ34" s="48">
        <f>$F34*Ingredients!M$8</f>
        <v>48.165910000000004</v>
      </c>
      <c r="AR34" s="48">
        <f>$F34*Ingredients!N$8</f>
        <v>15.500160000000001</v>
      </c>
      <c r="AS34" s="48">
        <f>$F34*Ingredients!O$8</f>
        <v>31.93918</v>
      </c>
      <c r="AT34" s="48">
        <f>$F34*Ingredients!P$8</f>
        <v>29.230239999999995</v>
      </c>
      <c r="AU34" s="48">
        <f>$F34*Ingredients!Q$8</f>
        <v>8.9909299999999988</v>
      </c>
      <c r="AV34" s="48">
        <f>$F34*Ingredients!R$8</f>
        <v>37.685960000000001</v>
      </c>
      <c r="AW34" s="48">
        <f>$F34*Ingredients!S$8</f>
        <v>3.9767000000000006</v>
      </c>
      <c r="AX34" s="48">
        <f>$F34*Ingredients!T$8</f>
        <v>24.32066</v>
      </c>
      <c r="AY34" s="54">
        <f t="shared" si="14"/>
        <v>0.35650387031050623</v>
      </c>
      <c r="AZ34" s="54">
        <f t="shared" si="15"/>
        <v>0.70868547726939268</v>
      </c>
      <c r="BA34" s="54">
        <f t="shared" si="16"/>
        <v>0.88765355417559622</v>
      </c>
      <c r="BB34" s="54">
        <f t="shared" si="17"/>
        <v>0.64271522425877459</v>
      </c>
      <c r="BC34" s="54">
        <f t="shared" si="18"/>
        <v>1.0990443461639896</v>
      </c>
      <c r="BD34" s="54">
        <f t="shared" si="19"/>
        <v>0.8910023081238122</v>
      </c>
      <c r="BE34" s="54">
        <f t="shared" si="20"/>
        <v>0.66653907949967195</v>
      </c>
      <c r="BF34" s="54">
        <f t="shared" si="21"/>
        <v>0.86998203734208068</v>
      </c>
      <c r="BG34" s="54">
        <f t="shared" si="22"/>
        <v>0.86469626933708654</v>
      </c>
      <c r="BH34" s="54">
        <f t="shared" si="23"/>
        <v>0.84664784106222601</v>
      </c>
      <c r="BI34" s="54">
        <f t="shared" si="24"/>
        <v>0.22714469935536266</v>
      </c>
      <c r="BJ34" s="54">
        <f t="shared" si="25"/>
        <v>0.79082805786116295</v>
      </c>
      <c r="BK34" s="56"/>
      <c r="BL34" s="56"/>
      <c r="BM34" s="14"/>
      <c r="BN34" s="14"/>
    </row>
    <row r="35" spans="1:66" x14ac:dyDescent="0.25">
      <c r="A35" s="60">
        <v>9127</v>
      </c>
      <c r="B35" s="60">
        <v>11</v>
      </c>
      <c r="C35" s="60" t="s">
        <v>113</v>
      </c>
      <c r="D35" s="60" t="s">
        <v>116</v>
      </c>
      <c r="E35" s="61">
        <v>6</v>
      </c>
      <c r="F35" s="63">
        <v>23.119999999999997</v>
      </c>
      <c r="G35" s="63">
        <v>3.4811111111111113</v>
      </c>
      <c r="H35" s="63">
        <v>3.2144444444444442</v>
      </c>
      <c r="I35" s="63">
        <v>4.594444444444445</v>
      </c>
      <c r="J35" s="54">
        <v>0.80483288888888882</v>
      </c>
      <c r="K35" s="54">
        <v>0.74317955555555537</v>
      </c>
      <c r="L35" s="54">
        <v>1.0622355555555556</v>
      </c>
      <c r="M35" s="48">
        <v>18.5</v>
      </c>
      <c r="N35" s="48">
        <f>M35/'SF diet'!$D$24%</f>
        <v>55.500000000000014</v>
      </c>
      <c r="O35" s="48">
        <f>N35*'SF diet'!$D$28</f>
        <v>115.4312112737143</v>
      </c>
      <c r="P35" s="62">
        <f>N35*'SF diet'!$E$28</f>
        <v>1.2934354285714289</v>
      </c>
      <c r="Q35" s="48">
        <f>N35*'SF diet'!$D$29</f>
        <v>250.45293815236971</v>
      </c>
      <c r="R35" s="62">
        <f>N35*'SF diet'!$E$29</f>
        <v>2.7771588728633732</v>
      </c>
      <c r="S35" s="54">
        <f t="shared" si="6"/>
        <v>0.67852577777777778</v>
      </c>
      <c r="T35" s="54">
        <f t="shared" si="7"/>
        <v>2.8362377511111108</v>
      </c>
      <c r="U35" s="62">
        <f t="shared" si="8"/>
        <v>65.573816805688878</v>
      </c>
      <c r="V35" s="62">
        <f t="shared" si="9"/>
        <v>0.80483288888888882</v>
      </c>
      <c r="W35" s="62">
        <f t="shared" si="10"/>
        <v>0.56807700518881399</v>
      </c>
      <c r="X35" s="62">
        <f t="shared" si="11"/>
        <v>0.62224435105957254</v>
      </c>
      <c r="Y35" s="62">
        <f t="shared" si="12"/>
        <v>0.26182091250131512</v>
      </c>
      <c r="Z35" s="62">
        <f t="shared" si="13"/>
        <v>0.28980441009450447</v>
      </c>
      <c r="AA35" s="48">
        <f>$N35*'SF diet'!$H$10</f>
        <v>63.077843142857155</v>
      </c>
      <c r="AB35" s="48">
        <f>$N35*'SF diet'!$I$10</f>
        <v>28.578377142857153</v>
      </c>
      <c r="AC35" s="48">
        <f>$N35*'SF diet'!$J$10</f>
        <v>39.994570685714301</v>
      </c>
      <c r="AD35" s="48">
        <f>$N35*'SF diet'!$K$10</f>
        <v>99.708817828571455</v>
      </c>
      <c r="AE35" s="48">
        <f>$N35*'SF diet'!$L$10</f>
        <v>45.677037028571448</v>
      </c>
      <c r="AF35" s="48">
        <f>$N35*'SF diet'!$M$10</f>
        <v>18.131374285714291</v>
      </c>
      <c r="AG35" s="48">
        <f>$N35*'SF diet'!$N$10</f>
        <v>49.942642285714307</v>
      </c>
      <c r="AH35" s="48">
        <f>$N35*'SF diet'!$O$10</f>
        <v>35.018332857142866</v>
      </c>
      <c r="AI35" s="48">
        <f>$N35*'SF diet'!$P$10</f>
        <v>10.837132971428575</v>
      </c>
      <c r="AJ35" s="48">
        <f>$N35*'SF diet'!$Q$10</f>
        <v>46.392753400000011</v>
      </c>
      <c r="AK35" s="48">
        <f>$N35*'SF diet'!$R$10</f>
        <v>18.247089142857146</v>
      </c>
      <c r="AL35" s="48">
        <f>$N35*'SF diet'!$S$10</f>
        <v>32.052850514285723</v>
      </c>
      <c r="AM35" s="48">
        <f>$F35*Ingredients!I$8</f>
        <v>21.688409599999996</v>
      </c>
      <c r="AN35" s="48">
        <f>$F35*Ingredients!J$8</f>
        <v>19.533394399999999</v>
      </c>
      <c r="AO35" s="48">
        <f>$F35*Ingredients!K$8</f>
        <v>34.239795199999996</v>
      </c>
      <c r="AP35" s="48">
        <f>$F35*Ingredients!L$8</f>
        <v>61.807158399999999</v>
      </c>
      <c r="AQ35" s="48">
        <f>$F35*Ingredients!M$8</f>
        <v>48.417210399999995</v>
      </c>
      <c r="AR35" s="48">
        <f>$F35*Ingredients!N$8</f>
        <v>15.5810304</v>
      </c>
      <c r="AS35" s="48">
        <f>$F35*Ingredients!O$8</f>
        <v>32.105819199999999</v>
      </c>
      <c r="AT35" s="48">
        <f>$F35*Ingredients!P$8</f>
        <v>29.382745599999993</v>
      </c>
      <c r="AU35" s="48">
        <f>$F35*Ingredients!Q$8</f>
        <v>9.0378391999999987</v>
      </c>
      <c r="AV35" s="48">
        <f>$F35*Ingredients!R$8</f>
        <v>37.882582399999997</v>
      </c>
      <c r="AW35" s="48">
        <f>$F35*Ingredients!S$8</f>
        <v>3.9974480000000003</v>
      </c>
      <c r="AX35" s="48">
        <f>$F35*Ingredients!T$8</f>
        <v>24.447550399999997</v>
      </c>
      <c r="AY35" s="54">
        <f t="shared" si="14"/>
        <v>0.34383562467221046</v>
      </c>
      <c r="AZ35" s="54">
        <f t="shared" si="15"/>
        <v>0.68350257617347432</v>
      </c>
      <c r="BA35" s="54">
        <f t="shared" si="16"/>
        <v>0.85611108240324585</v>
      </c>
      <c r="BB35" s="54">
        <f t="shared" si="17"/>
        <v>0.61987655401014319</v>
      </c>
      <c r="BC35" s="54">
        <f t="shared" si="18"/>
        <v>1.0599901733931327</v>
      </c>
      <c r="BD35" s="54">
        <f t="shared" si="19"/>
        <v>0.85934083950141016</v>
      </c>
      <c r="BE35" s="54">
        <f t="shared" si="20"/>
        <v>0.64285383653366723</v>
      </c>
      <c r="BF35" s="54">
        <f t="shared" si="21"/>
        <v>0.83906751700221638</v>
      </c>
      <c r="BG35" s="54">
        <f t="shared" si="22"/>
        <v>0.83396957699307539</v>
      </c>
      <c r="BH35" s="54">
        <f t="shared" si="23"/>
        <v>0.81656249357254118</v>
      </c>
      <c r="BI35" s="54">
        <f t="shared" si="24"/>
        <v>0.21907318853455637</v>
      </c>
      <c r="BJ35" s="54">
        <f t="shared" si="25"/>
        <v>0.76272624767347608</v>
      </c>
      <c r="BK35" s="56"/>
      <c r="BL35" s="56"/>
      <c r="BM35" s="14"/>
      <c r="BN35" s="14"/>
    </row>
    <row r="36" spans="1:66" x14ac:dyDescent="0.25">
      <c r="A36" s="60">
        <v>1905</v>
      </c>
      <c r="B36" s="60">
        <v>6</v>
      </c>
      <c r="C36" s="60" t="s">
        <v>113</v>
      </c>
      <c r="D36" s="60" t="s">
        <v>116</v>
      </c>
      <c r="E36" s="60">
        <v>14</v>
      </c>
      <c r="F36" s="60">
        <v>23.6</v>
      </c>
      <c r="G36" s="60">
        <v>3.39</v>
      </c>
      <c r="H36" s="60">
        <v>3.29</v>
      </c>
      <c r="I36" s="60">
        <v>4.5599999999999996</v>
      </c>
      <c r="J36" s="54">
        <v>0.80004000000000008</v>
      </c>
      <c r="K36" s="54">
        <v>0.77644000000000002</v>
      </c>
      <c r="L36" s="54">
        <v>1.07616</v>
      </c>
      <c r="M36" s="48">
        <v>19.2</v>
      </c>
      <c r="N36" s="48">
        <f>M36/'SF diet'!$D$24%</f>
        <v>57.600000000000009</v>
      </c>
      <c r="O36" s="48">
        <f>N36*'SF diet'!$D$28</f>
        <v>119.79887872731429</v>
      </c>
      <c r="P36" s="62">
        <f>N36*'SF diet'!$E$28</f>
        <v>1.3423762285714287</v>
      </c>
      <c r="Q36" s="48">
        <f>N36*'SF diet'!$D$29</f>
        <v>259.9295358121891</v>
      </c>
      <c r="R36" s="62">
        <f>N36*'SF diet'!$E$29</f>
        <v>2.8822405599446901</v>
      </c>
      <c r="S36" s="54">
        <f t="shared" si="6"/>
        <v>0.67899100000000001</v>
      </c>
      <c r="T36" s="54">
        <f t="shared" si="7"/>
        <v>2.8381823799999997</v>
      </c>
      <c r="U36" s="62">
        <f t="shared" si="8"/>
        <v>66.981104168000002</v>
      </c>
      <c r="V36" s="62">
        <f t="shared" si="9"/>
        <v>0.80004000000000008</v>
      </c>
      <c r="W36" s="62">
        <f t="shared" si="10"/>
        <v>0.55911294729612715</v>
      </c>
      <c r="X36" s="62">
        <f t="shared" si="11"/>
        <v>0.5959879078396757</v>
      </c>
      <c r="Y36" s="62">
        <f t="shared" si="12"/>
        <v>0.25768946941219056</v>
      </c>
      <c r="Z36" s="62">
        <f t="shared" si="13"/>
        <v>0.27757572047190704</v>
      </c>
      <c r="AA36" s="48">
        <f>$N36*'SF diet'!$H$10</f>
        <v>65.464572342857153</v>
      </c>
      <c r="AB36" s="48">
        <f>$N36*'SF diet'!$I$10</f>
        <v>29.659721142857148</v>
      </c>
      <c r="AC36" s="48">
        <f>$N36*'SF diet'!$J$10</f>
        <v>41.507878765714295</v>
      </c>
      <c r="AD36" s="48">
        <f>$N36*'SF diet'!$K$10</f>
        <v>103.48158390857144</v>
      </c>
      <c r="AE36" s="48">
        <f>$N36*'SF diet'!$L$10</f>
        <v>47.405357348571442</v>
      </c>
      <c r="AF36" s="48">
        <f>$N36*'SF diet'!$M$10</f>
        <v>18.817426285714287</v>
      </c>
      <c r="AG36" s="48">
        <f>$N36*'SF diet'!$N$10</f>
        <v>51.832363885714301</v>
      </c>
      <c r="AH36" s="48">
        <f>$N36*'SF diet'!$O$10</f>
        <v>36.343350857142866</v>
      </c>
      <c r="AI36" s="48">
        <f>$N36*'SF diet'!$P$10</f>
        <v>11.247186651428574</v>
      </c>
      <c r="AJ36" s="48">
        <f>$N36*'SF diet'!$Q$10</f>
        <v>48.148154880000007</v>
      </c>
      <c r="AK36" s="48">
        <f>$N36*'SF diet'!$R$10</f>
        <v>18.937519542857146</v>
      </c>
      <c r="AL36" s="48">
        <f>$N36*'SF diet'!$S$10</f>
        <v>33.265661074285724</v>
      </c>
      <c r="AM36" s="48">
        <f>$F36*Ingredients!I$8</f>
        <v>22.138687999999998</v>
      </c>
      <c r="AN36" s="48">
        <f>$F36*Ingredients!J$8</f>
        <v>19.938932000000001</v>
      </c>
      <c r="AO36" s="48">
        <f>$F36*Ingredients!K$8</f>
        <v>34.950656000000002</v>
      </c>
      <c r="AP36" s="48">
        <f>$F36*Ingredients!L$8</f>
        <v>63.09035200000001</v>
      </c>
      <c r="AQ36" s="48">
        <f>$F36*Ingredients!M$8</f>
        <v>49.422412000000008</v>
      </c>
      <c r="AR36" s="48">
        <f>$F36*Ingredients!N$8</f>
        <v>15.904512000000002</v>
      </c>
      <c r="AS36" s="48">
        <f>$F36*Ingredients!O$8</f>
        <v>32.772376000000001</v>
      </c>
      <c r="AT36" s="48">
        <f>$F36*Ingredients!P$8</f>
        <v>29.992767999999998</v>
      </c>
      <c r="AU36" s="48">
        <f>$F36*Ingredients!Q$8</f>
        <v>9.2254760000000005</v>
      </c>
      <c r="AV36" s="48">
        <f>$F36*Ingredients!R$8</f>
        <v>38.669072000000007</v>
      </c>
      <c r="AW36" s="48">
        <f>$F36*Ingredients!S$8</f>
        <v>4.0804400000000012</v>
      </c>
      <c r="AX36" s="48">
        <f>$F36*Ingredients!T$8</f>
        <v>24.955112000000003</v>
      </c>
      <c r="AY36" s="54">
        <f t="shared" si="14"/>
        <v>0.33817815052778777</v>
      </c>
      <c r="AZ36" s="54">
        <f t="shared" si="15"/>
        <v>0.67225621926664092</v>
      </c>
      <c r="BA36" s="54">
        <f t="shared" si="16"/>
        <v>0.84202462374129827</v>
      </c>
      <c r="BB36" s="54">
        <f t="shared" si="17"/>
        <v>0.6096771001856901</v>
      </c>
      <c r="BC36" s="54">
        <f t="shared" si="18"/>
        <v>1.0425490865219551</v>
      </c>
      <c r="BD36" s="54">
        <f t="shared" si="19"/>
        <v>0.84520123839009298</v>
      </c>
      <c r="BE36" s="54">
        <f t="shared" si="20"/>
        <v>0.63227631431705766</v>
      </c>
      <c r="BF36" s="54">
        <f t="shared" si="21"/>
        <v>0.82526149330298382</v>
      </c>
      <c r="BG36" s="54">
        <f t="shared" si="22"/>
        <v>0.82024743483991314</v>
      </c>
      <c r="BH36" s="54">
        <f t="shared" si="23"/>
        <v>0.80312676771052216</v>
      </c>
      <c r="BI36" s="54">
        <f t="shared" si="24"/>
        <v>0.21546855652165184</v>
      </c>
      <c r="BJ36" s="54">
        <f t="shared" si="25"/>
        <v>0.75017634383614418</v>
      </c>
      <c r="BK36" s="56"/>
      <c r="BL36" s="56"/>
      <c r="BM36" s="14"/>
      <c r="BN36" s="14"/>
    </row>
    <row r="37" spans="1:66" x14ac:dyDescent="0.25">
      <c r="A37" s="60">
        <v>1961</v>
      </c>
      <c r="B37" s="60">
        <v>1</v>
      </c>
      <c r="C37" s="60" t="s">
        <v>113</v>
      </c>
      <c r="D37" s="60" t="s">
        <v>116</v>
      </c>
      <c r="E37" s="60">
        <v>14</v>
      </c>
      <c r="F37" s="60">
        <v>21</v>
      </c>
      <c r="G37" s="60">
        <v>3.25</v>
      </c>
      <c r="H37" s="60">
        <v>3.4</v>
      </c>
      <c r="I37" s="60">
        <v>4.25</v>
      </c>
      <c r="J37" s="54">
        <v>0.6825</v>
      </c>
      <c r="K37" s="54">
        <v>0.71400000000000008</v>
      </c>
      <c r="L37" s="54">
        <v>0.89250000000000007</v>
      </c>
      <c r="M37" s="48">
        <v>16.32</v>
      </c>
      <c r="N37" s="48">
        <f>M37/'SF diet'!$D$24%</f>
        <v>48.960000000000015</v>
      </c>
      <c r="O37" s="48">
        <f>N37*'SF diet'!$D$28</f>
        <v>101.82904691821716</v>
      </c>
      <c r="P37" s="62">
        <f>N37*'SF diet'!$E$28</f>
        <v>1.1410197942857148</v>
      </c>
      <c r="Q37" s="48">
        <f>N37*'SF diet'!$D$29</f>
        <v>220.94010544036075</v>
      </c>
      <c r="R37" s="62">
        <f>N37*'SF diet'!$E$29</f>
        <v>2.4499044759529869</v>
      </c>
      <c r="S37" s="54">
        <f t="shared" si="6"/>
        <v>0.66898499999999994</v>
      </c>
      <c r="T37" s="54">
        <f t="shared" si="7"/>
        <v>2.7963572999999995</v>
      </c>
      <c r="U37" s="62">
        <f t="shared" si="8"/>
        <v>58.72350329999999</v>
      </c>
      <c r="V37" s="62">
        <f t="shared" si="9"/>
        <v>0.6825</v>
      </c>
      <c r="W37" s="62">
        <f t="shared" si="10"/>
        <v>0.57668715437514706</v>
      </c>
      <c r="X37" s="62">
        <f t="shared" si="11"/>
        <v>0.59814913239717205</v>
      </c>
      <c r="Y37" s="62">
        <f t="shared" si="12"/>
        <v>0.26578924266808346</v>
      </c>
      <c r="Z37" s="62">
        <f t="shared" si="13"/>
        <v>0.27858229032971366</v>
      </c>
      <c r="AA37" s="48">
        <f>$N37*'SF diet'!$H$10</f>
        <v>55.644886491428586</v>
      </c>
      <c r="AB37" s="48">
        <f>$N37*'SF diet'!$I$10</f>
        <v>25.210762971428579</v>
      </c>
      <c r="AC37" s="48">
        <f>$N37*'SF diet'!$J$10</f>
        <v>35.28169695085716</v>
      </c>
      <c r="AD37" s="48">
        <f>$N37*'SF diet'!$K$10</f>
        <v>87.959346322285739</v>
      </c>
      <c r="AE37" s="48">
        <f>$N37*'SF diet'!$L$10</f>
        <v>40.294553746285729</v>
      </c>
      <c r="AF37" s="48">
        <f>$N37*'SF diet'!$M$10</f>
        <v>15.994812342857148</v>
      </c>
      <c r="AG37" s="48">
        <f>$N37*'SF diet'!$N$10</f>
        <v>44.057509302857163</v>
      </c>
      <c r="AH37" s="48">
        <f>$N37*'SF diet'!$O$10</f>
        <v>30.89184822857144</v>
      </c>
      <c r="AI37" s="48">
        <f>$N37*'SF diet'!$P$10</f>
        <v>9.5601086537142894</v>
      </c>
      <c r="AJ37" s="48">
        <f>$N37*'SF diet'!$Q$10</f>
        <v>40.925931648000009</v>
      </c>
      <c r="AK37" s="48">
        <f>$N37*'SF diet'!$R$10</f>
        <v>16.096891611428575</v>
      </c>
      <c r="AL37" s="48">
        <f>$N37*'SF diet'!$S$10</f>
        <v>28.275811913142867</v>
      </c>
      <c r="AM37" s="48">
        <f>$F37*Ingredients!I$8</f>
        <v>19.699679999999997</v>
      </c>
      <c r="AN37" s="48">
        <f>$F37*Ingredients!J$8</f>
        <v>17.742270000000001</v>
      </c>
      <c r="AO37" s="48">
        <f>$F37*Ingredients!K$8</f>
        <v>31.100160000000002</v>
      </c>
      <c r="AP37" s="48">
        <f>$F37*Ingredients!L$8</f>
        <v>56.139720000000011</v>
      </c>
      <c r="AQ37" s="48">
        <f>$F37*Ingredients!M$8</f>
        <v>43.97757</v>
      </c>
      <c r="AR37" s="48">
        <f>$F37*Ingredients!N$8</f>
        <v>14.152320000000001</v>
      </c>
      <c r="AS37" s="48">
        <f>$F37*Ingredients!O$8</f>
        <v>29.161860000000001</v>
      </c>
      <c r="AT37" s="48">
        <f>$F37*Ingredients!P$8</f>
        <v>26.688479999999995</v>
      </c>
      <c r="AU37" s="48">
        <f>$F37*Ingredients!Q$8</f>
        <v>8.209109999999999</v>
      </c>
      <c r="AV37" s="48">
        <f>$F37*Ingredients!R$8</f>
        <v>34.408920000000002</v>
      </c>
      <c r="AW37" s="48">
        <f>$F37*Ingredients!S$8</f>
        <v>3.6309000000000005</v>
      </c>
      <c r="AX37" s="48">
        <f>$F37*Ingredients!T$8</f>
        <v>22.205819999999999</v>
      </c>
      <c r="AY37" s="54">
        <f t="shared" si="14"/>
        <v>0.35402498310486252</v>
      </c>
      <c r="AZ37" s="54">
        <f t="shared" si="15"/>
        <v>0.70375775695909559</v>
      </c>
      <c r="BA37" s="54">
        <f t="shared" si="16"/>
        <v>0.88148141069627406</v>
      </c>
      <c r="BB37" s="54">
        <f t="shared" si="17"/>
        <v>0.63824621654533853</v>
      </c>
      <c r="BC37" s="54">
        <f t="shared" si="18"/>
        <v>1.0914023338465131</v>
      </c>
      <c r="BD37" s="54">
        <f t="shared" si="19"/>
        <v>0.88480687967058558</v>
      </c>
      <c r="BE37" s="54">
        <f t="shared" si="20"/>
        <v>0.66190441678256273</v>
      </c>
      <c r="BF37" s="54">
        <f t="shared" si="21"/>
        <v>0.86393276965915533</v>
      </c>
      <c r="BG37" s="54">
        <f t="shared" si="22"/>
        <v>0.85868375531596064</v>
      </c>
      <c r="BH37" s="54">
        <f t="shared" si="23"/>
        <v>0.84076082362517257</v>
      </c>
      <c r="BI37" s="54">
        <f t="shared" si="24"/>
        <v>0.22556528848228752</v>
      </c>
      <c r="BJ37" s="54">
        <f t="shared" si="25"/>
        <v>0.78532917350742892</v>
      </c>
      <c r="BK37" s="56"/>
      <c r="BL37" s="56"/>
      <c r="BM37" s="14"/>
      <c r="BN37" s="14"/>
    </row>
    <row r="38" spans="1:66" x14ac:dyDescent="0.25">
      <c r="A38" s="60">
        <v>2040</v>
      </c>
      <c r="B38" s="60">
        <v>3</v>
      </c>
      <c r="C38" s="60" t="s">
        <v>113</v>
      </c>
      <c r="D38" s="60" t="s">
        <v>116</v>
      </c>
      <c r="E38" s="60">
        <v>14</v>
      </c>
      <c r="F38" s="60">
        <v>22</v>
      </c>
      <c r="G38" s="60">
        <v>3.39</v>
      </c>
      <c r="H38" s="60">
        <v>3.18</v>
      </c>
      <c r="I38" s="60">
        <v>4.45</v>
      </c>
      <c r="J38" s="54">
        <v>0.74580000000000002</v>
      </c>
      <c r="K38" s="54">
        <v>0.6996</v>
      </c>
      <c r="L38" s="54">
        <v>0.97900000000000009</v>
      </c>
      <c r="M38" s="48">
        <v>17.61</v>
      </c>
      <c r="N38" s="48">
        <f>M38/'SF diet'!$D$24%</f>
        <v>52.830000000000013</v>
      </c>
      <c r="O38" s="48">
        <f>N38*'SF diet'!$D$28</f>
        <v>109.87803408270858</v>
      </c>
      <c r="P38" s="62">
        <f>N38*'SF diet'!$E$28</f>
        <v>1.2312106971428574</v>
      </c>
      <c r="Q38" s="48">
        <f>N38*'SF diet'!$D$29</f>
        <v>238.4041211277422</v>
      </c>
      <c r="R38" s="62">
        <f>N38*'SF diet'!$E$29</f>
        <v>2.6435550135742707</v>
      </c>
      <c r="S38" s="54">
        <f t="shared" si="6"/>
        <v>0.6644270000000001</v>
      </c>
      <c r="T38" s="54">
        <f t="shared" si="7"/>
        <v>2.7773048600000001</v>
      </c>
      <c r="U38" s="62">
        <f t="shared" si="8"/>
        <v>61.10070692</v>
      </c>
      <c r="V38" s="62">
        <f t="shared" si="9"/>
        <v>0.74580000000000002</v>
      </c>
      <c r="W38" s="62">
        <f t="shared" si="10"/>
        <v>0.5560775402480137</v>
      </c>
      <c r="X38" s="62">
        <f t="shared" si="11"/>
        <v>0.60574522438011669</v>
      </c>
      <c r="Y38" s="62">
        <f t="shared" si="12"/>
        <v>0.2562904811836742</v>
      </c>
      <c r="Z38" s="62">
        <f t="shared" si="13"/>
        <v>0.28212009818990919</v>
      </c>
      <c r="AA38" s="48">
        <f>$N38*'SF diet'!$H$10</f>
        <v>60.043287445714299</v>
      </c>
      <c r="AB38" s="48">
        <f>$N38*'SF diet'!$I$10</f>
        <v>27.203525485714295</v>
      </c>
      <c r="AC38" s="48">
        <f>$N38*'SF diet'!$J$10</f>
        <v>38.070507555428584</v>
      </c>
      <c r="AD38" s="48">
        <f>$N38*'SF diet'!$K$10</f>
        <v>94.912015241142882</v>
      </c>
      <c r="AE38" s="48">
        <f>$N38*'SF diet'!$L$10</f>
        <v>43.479601193142869</v>
      </c>
      <c r="AF38" s="48">
        <f>$N38*'SF diet'!$M$10</f>
        <v>17.259108171428576</v>
      </c>
      <c r="AG38" s="48">
        <f>$N38*'SF diet'!$N$10</f>
        <v>47.53999625142859</v>
      </c>
      <c r="AH38" s="48">
        <f>$N38*'SF diet'!$O$10</f>
        <v>33.333667114285724</v>
      </c>
      <c r="AI38" s="48">
        <f>$N38*'SF diet'!$P$10</f>
        <v>10.315779006857145</v>
      </c>
      <c r="AJ38" s="48">
        <f>$N38*'SF diet'!$Q$10</f>
        <v>44.16088580400001</v>
      </c>
      <c r="AK38" s="48">
        <f>$N38*'SF diet'!$R$10</f>
        <v>17.36925620571429</v>
      </c>
      <c r="AL38" s="48">
        <f>$N38*'SF diet'!$S$10</f>
        <v>30.510848516571439</v>
      </c>
      <c r="AM38" s="48">
        <f>$F38*Ingredients!I$8</f>
        <v>20.637759999999997</v>
      </c>
      <c r="AN38" s="48">
        <f>$F38*Ingredients!J$8</f>
        <v>18.587140000000002</v>
      </c>
      <c r="AO38" s="48">
        <f>$F38*Ingredients!K$8</f>
        <v>32.581119999999999</v>
      </c>
      <c r="AP38" s="48">
        <f>$F38*Ingredients!L$8</f>
        <v>58.813040000000008</v>
      </c>
      <c r="AQ38" s="48">
        <f>$F38*Ingredients!M$8</f>
        <v>46.071740000000005</v>
      </c>
      <c r="AR38" s="48">
        <f>$F38*Ingredients!N$8</f>
        <v>14.826240000000002</v>
      </c>
      <c r="AS38" s="48">
        <f>$F38*Ingredients!O$8</f>
        <v>30.550519999999999</v>
      </c>
      <c r="AT38" s="48">
        <f>$F38*Ingredients!P$8</f>
        <v>27.959359999999997</v>
      </c>
      <c r="AU38" s="48">
        <f>$F38*Ingredients!Q$8</f>
        <v>8.6000199999999989</v>
      </c>
      <c r="AV38" s="48">
        <f>$F38*Ingredients!R$8</f>
        <v>36.047440000000002</v>
      </c>
      <c r="AW38" s="48">
        <f>$F38*Ingredients!S$8</f>
        <v>3.8038000000000007</v>
      </c>
      <c r="AX38" s="48">
        <f>$F38*Ingredients!T$8</f>
        <v>23.26324</v>
      </c>
      <c r="AY38" s="54">
        <f t="shared" si="14"/>
        <v>0.34371469114942765</v>
      </c>
      <c r="AZ38" s="54">
        <f t="shared" si="15"/>
        <v>0.68326217532947642</v>
      </c>
      <c r="BA38" s="54">
        <f t="shared" si="16"/>
        <v>0.85580997186768959</v>
      </c>
      <c r="BB38" s="54">
        <f t="shared" si="17"/>
        <v>0.61965853164716567</v>
      </c>
      <c r="BC38" s="54">
        <f t="shared" si="18"/>
        <v>1.0596173547071526</v>
      </c>
      <c r="BD38" s="54">
        <f t="shared" si="19"/>
        <v>0.8590385929989105</v>
      </c>
      <c r="BE38" s="54">
        <f t="shared" si="20"/>
        <v>0.64262773262381034</v>
      </c>
      <c r="BF38" s="54">
        <f t="shared" si="21"/>
        <v>0.83877240101247441</v>
      </c>
      <c r="BG38" s="54">
        <f t="shared" si="22"/>
        <v>0.83367625404570611</v>
      </c>
      <c r="BH38" s="54">
        <f t="shared" si="23"/>
        <v>0.81627529302718138</v>
      </c>
      <c r="BI38" s="54">
        <f t="shared" si="24"/>
        <v>0.21899613633130666</v>
      </c>
      <c r="BJ38" s="54">
        <f t="shared" si="25"/>
        <v>0.76245798235879847</v>
      </c>
      <c r="BK38" s="56"/>
      <c r="BL38" s="56"/>
      <c r="BM38" s="14"/>
      <c r="BN38" s="14"/>
    </row>
    <row r="39" spans="1:66" x14ac:dyDescent="0.25">
      <c r="A39" s="60">
        <v>2071</v>
      </c>
      <c r="B39" s="60">
        <v>10</v>
      </c>
      <c r="C39" s="60" t="s">
        <v>113</v>
      </c>
      <c r="D39" s="60" t="s">
        <v>116</v>
      </c>
      <c r="E39" s="60">
        <v>14</v>
      </c>
      <c r="F39" s="60">
        <v>22.2</v>
      </c>
      <c r="G39" s="60">
        <v>3.25</v>
      </c>
      <c r="H39" s="60">
        <v>3.5</v>
      </c>
      <c r="I39" s="60">
        <v>4.51</v>
      </c>
      <c r="J39" s="54">
        <v>0.72150000000000003</v>
      </c>
      <c r="K39" s="54">
        <v>0.77700000000000002</v>
      </c>
      <c r="L39" s="54">
        <v>1.00122</v>
      </c>
      <c r="M39" s="48">
        <v>16.55</v>
      </c>
      <c r="N39" s="48">
        <f>M39/'SF diet'!$D$24%</f>
        <v>49.650000000000013</v>
      </c>
      <c r="O39" s="48">
        <f>N39*'SF diet'!$D$28</f>
        <v>103.26413765297144</v>
      </c>
      <c r="P39" s="62">
        <f>N39*'SF diet'!$E$28</f>
        <v>1.1571003428571431</v>
      </c>
      <c r="Q39" s="48">
        <f>N39*'SF diet'!$D$29</f>
        <v>224.05384467144427</v>
      </c>
      <c r="R39" s="62">
        <f>N39*'SF diet'!$E$29</f>
        <v>2.4844313159939908</v>
      </c>
      <c r="S39" s="54">
        <f t="shared" si="6"/>
        <v>0.68854499999999996</v>
      </c>
      <c r="T39" s="54">
        <f t="shared" si="7"/>
        <v>2.8781180999999996</v>
      </c>
      <c r="U39" s="62">
        <f t="shared" si="8"/>
        <v>63.894221819999991</v>
      </c>
      <c r="V39" s="62">
        <f t="shared" si="9"/>
        <v>0.72150000000000003</v>
      </c>
      <c r="W39" s="62">
        <f t="shared" si="10"/>
        <v>0.61874551293617885</v>
      </c>
      <c r="X39" s="62">
        <f t="shared" si="11"/>
        <v>0.6235414278924617</v>
      </c>
      <c r="Y39" s="62">
        <f t="shared" si="12"/>
        <v>0.28517351225860632</v>
      </c>
      <c r="Z39" s="62">
        <f t="shared" si="13"/>
        <v>0.29040851133827245</v>
      </c>
      <c r="AA39" s="48">
        <f>$N39*'SF diet'!$H$10</f>
        <v>56.429097514285729</v>
      </c>
      <c r="AB39" s="48">
        <f>$N39*'SF diet'!$I$10</f>
        <v>25.566061714285723</v>
      </c>
      <c r="AC39" s="48">
        <f>$N39*'SF diet'!$J$10</f>
        <v>35.778926748571443</v>
      </c>
      <c r="AD39" s="48">
        <f>$N39*'SF diet'!$K$10</f>
        <v>89.198969462857164</v>
      </c>
      <c r="AE39" s="48">
        <f>$N39*'SF diet'!$L$10</f>
        <v>40.862430422857159</v>
      </c>
      <c r="AF39" s="48">
        <f>$N39*'SF diet'!$M$10</f>
        <v>16.220229428571432</v>
      </c>
      <c r="AG39" s="48">
        <f>$N39*'SF diet'!$N$10</f>
        <v>44.678417828571448</v>
      </c>
      <c r="AH39" s="48">
        <f>$N39*'SF diet'!$O$10</f>
        <v>31.327211285714295</v>
      </c>
      <c r="AI39" s="48">
        <f>$N39*'SF diet'!$P$10</f>
        <v>9.6948405771428607</v>
      </c>
      <c r="AJ39" s="48">
        <f>$N39*'SF diet'!$Q$10</f>
        <v>41.50270642000001</v>
      </c>
      <c r="AK39" s="48">
        <f>$N39*'SF diet'!$R$10</f>
        <v>16.323747314285718</v>
      </c>
      <c r="AL39" s="48">
        <f>$N39*'SF diet'!$S$10</f>
        <v>28.674306811428583</v>
      </c>
      <c r="AM39" s="48">
        <f>$F39*Ingredients!I$8</f>
        <v>20.825375999999999</v>
      </c>
      <c r="AN39" s="48">
        <f>$F39*Ingredients!J$8</f>
        <v>18.756114</v>
      </c>
      <c r="AO39" s="48">
        <f>$F39*Ingredients!K$8</f>
        <v>32.877312000000003</v>
      </c>
      <c r="AP39" s="48">
        <f>$F39*Ingredients!L$8</f>
        <v>59.347704000000007</v>
      </c>
      <c r="AQ39" s="48">
        <f>$F39*Ingredients!M$8</f>
        <v>46.490574000000002</v>
      </c>
      <c r="AR39" s="48">
        <f>$F39*Ingredients!N$8</f>
        <v>14.961024000000002</v>
      </c>
      <c r="AS39" s="48">
        <f>$F39*Ingredients!O$8</f>
        <v>30.828251999999999</v>
      </c>
      <c r="AT39" s="48">
        <f>$F39*Ingredients!P$8</f>
        <v>28.213535999999994</v>
      </c>
      <c r="AU39" s="48">
        <f>$F39*Ingredients!Q$8</f>
        <v>8.6782019999999989</v>
      </c>
      <c r="AV39" s="48">
        <f>$F39*Ingredients!R$8</f>
        <v>36.375144000000006</v>
      </c>
      <c r="AW39" s="48">
        <f>$F39*Ingredients!S$8</f>
        <v>3.8383800000000003</v>
      </c>
      <c r="AX39" s="48">
        <f>$F39*Ingredients!T$8</f>
        <v>23.474723999999998</v>
      </c>
      <c r="AY39" s="54">
        <f t="shared" si="14"/>
        <v>0.36905385549942199</v>
      </c>
      <c r="AZ39" s="54">
        <f t="shared" si="15"/>
        <v>0.73363329125969834</v>
      </c>
      <c r="BA39" s="54">
        <f t="shared" si="16"/>
        <v>0.91890157105712256</v>
      </c>
      <c r="BB39" s="54">
        <f t="shared" si="17"/>
        <v>0.66534069123649064</v>
      </c>
      <c r="BC39" s="54">
        <f t="shared" si="18"/>
        <v>1.1377339409061347</v>
      </c>
      <c r="BD39" s="54">
        <f t="shared" si="19"/>
        <v>0.92236821099747335</v>
      </c>
      <c r="BE39" s="54">
        <f t="shared" si="20"/>
        <v>0.69000321627964201</v>
      </c>
      <c r="BF39" s="54">
        <f t="shared" si="21"/>
        <v>0.90060796483553629</v>
      </c>
      <c r="BG39" s="54">
        <f t="shared" si="22"/>
        <v>0.89513612224426364</v>
      </c>
      <c r="BH39" s="54">
        <f t="shared" si="23"/>
        <v>0.87645233618959728</v>
      </c>
      <c r="BI39" s="54">
        <f t="shared" si="24"/>
        <v>0.23514086110857918</v>
      </c>
      <c r="BJ39" s="54">
        <f t="shared" si="25"/>
        <v>0.8186675323793281</v>
      </c>
      <c r="BK39" s="56"/>
      <c r="BL39" s="56"/>
      <c r="BM39" s="14"/>
      <c r="BN39" s="14"/>
    </row>
    <row r="40" spans="1:66" x14ac:dyDescent="0.25">
      <c r="A40" s="60">
        <v>9107</v>
      </c>
      <c r="B40" s="60">
        <v>2</v>
      </c>
      <c r="C40" s="60" t="s">
        <v>113</v>
      </c>
      <c r="D40" s="60" t="s">
        <v>116</v>
      </c>
      <c r="E40" s="60">
        <v>14</v>
      </c>
      <c r="F40" s="60">
        <v>24</v>
      </c>
      <c r="G40" s="60">
        <v>3.44</v>
      </c>
      <c r="H40" s="60">
        <v>3.45</v>
      </c>
      <c r="I40" s="60">
        <v>4.8</v>
      </c>
      <c r="J40" s="54">
        <v>0.8256</v>
      </c>
      <c r="K40" s="54">
        <v>0.82800000000000007</v>
      </c>
      <c r="L40" s="54">
        <v>1.1520000000000001</v>
      </c>
      <c r="M40" s="48">
        <v>14.98</v>
      </c>
      <c r="N40" s="48">
        <f>M40/'SF diet'!$D$24%</f>
        <v>44.940000000000012</v>
      </c>
      <c r="O40" s="48">
        <f>N40*'SF diet'!$D$28</f>
        <v>93.468083507040006</v>
      </c>
      <c r="P40" s="62">
        <f>N40*'SF diet'!$E$28</f>
        <v>1.0473331200000002</v>
      </c>
      <c r="Q40" s="48">
        <f>N40*'SF diet'!$D$29</f>
        <v>202.79918992013503</v>
      </c>
      <c r="R40" s="62">
        <f>N40*'SF diet'!$E$29</f>
        <v>2.2487481035401804</v>
      </c>
      <c r="S40" s="54">
        <f t="shared" si="6"/>
        <v>0.70618499999999995</v>
      </c>
      <c r="T40" s="54">
        <f t="shared" si="7"/>
        <v>2.9518532999999998</v>
      </c>
      <c r="U40" s="62">
        <f t="shared" si="8"/>
        <v>70.844479199999995</v>
      </c>
      <c r="V40" s="62">
        <f t="shared" si="9"/>
        <v>0.8256</v>
      </c>
      <c r="W40" s="62">
        <f t="shared" si="10"/>
        <v>0.75795369437166216</v>
      </c>
      <c r="X40" s="62">
        <f t="shared" si="11"/>
        <v>0.7882878753991851</v>
      </c>
      <c r="Y40" s="62">
        <f t="shared" si="12"/>
        <v>0.34933314688238881</v>
      </c>
      <c r="Z40" s="62">
        <f t="shared" si="13"/>
        <v>0.36713760812083251</v>
      </c>
      <c r="AA40" s="48">
        <f>$N40*'SF diet'!$H$10</f>
        <v>51.076004880000013</v>
      </c>
      <c r="AB40" s="48">
        <f>$N40*'SF diet'!$I$10</f>
        <v>23.140761600000008</v>
      </c>
      <c r="AC40" s="48">
        <f>$N40*'SF diet'!$J$10</f>
        <v>32.384792912000009</v>
      </c>
      <c r="AD40" s="48">
        <f>$N40*'SF diet'!$K$10</f>
        <v>80.737194112000026</v>
      </c>
      <c r="AE40" s="48">
        <f>$N40*'SF diet'!$L$10</f>
        <v>36.986054848000016</v>
      </c>
      <c r="AF40" s="48">
        <f>$N40*'SF diet'!$M$10</f>
        <v>14.681512800000004</v>
      </c>
      <c r="AG40" s="48">
        <f>$N40*'SF diet'!$N$10</f>
        <v>40.440042240000018</v>
      </c>
      <c r="AH40" s="48">
        <f>$N40*'SF diet'!$O$10</f>
        <v>28.355385200000008</v>
      </c>
      <c r="AI40" s="48">
        <f>$N40*'SF diet'!$P$10</f>
        <v>8.7751487520000033</v>
      </c>
      <c r="AJ40" s="48">
        <f>$N40*'SF diet'!$Q$10</f>
        <v>37.565591672000011</v>
      </c>
      <c r="AK40" s="48">
        <f>$N40*'SF diet'!$R$10</f>
        <v>14.775210560000003</v>
      </c>
      <c r="AL40" s="48">
        <f>$N40*'SF diet'!$S$10</f>
        <v>25.954145984000007</v>
      </c>
      <c r="AM40" s="48">
        <f>$F40*Ingredients!I$8</f>
        <v>22.513919999999999</v>
      </c>
      <c r="AN40" s="48">
        <f>$F40*Ingredients!J$8</f>
        <v>20.276879999999998</v>
      </c>
      <c r="AO40" s="48">
        <f>$F40*Ingredients!K$8</f>
        <v>35.543040000000005</v>
      </c>
      <c r="AP40" s="48">
        <f>$F40*Ingredients!L$8</f>
        <v>64.159680000000009</v>
      </c>
      <c r="AQ40" s="48">
        <f>$F40*Ingredients!M$8</f>
        <v>50.260080000000002</v>
      </c>
      <c r="AR40" s="48">
        <f>$F40*Ingredients!N$8</f>
        <v>16.174080000000004</v>
      </c>
      <c r="AS40" s="48">
        <f>$F40*Ingredients!O$8</f>
        <v>33.327840000000002</v>
      </c>
      <c r="AT40" s="48">
        <f>$F40*Ingredients!P$8</f>
        <v>30.501119999999993</v>
      </c>
      <c r="AU40" s="48">
        <f>$F40*Ingredients!Q$8</f>
        <v>9.3818400000000004</v>
      </c>
      <c r="AV40" s="48">
        <f>$F40*Ingredients!R$8</f>
        <v>39.324480000000008</v>
      </c>
      <c r="AW40" s="48">
        <f>$F40*Ingredients!S$8</f>
        <v>4.1496000000000004</v>
      </c>
      <c r="AX40" s="48">
        <f>$F40*Ingredients!T$8</f>
        <v>25.378080000000001</v>
      </c>
      <c r="AY40" s="54">
        <f t="shared" si="14"/>
        <v>0.44079250232854139</v>
      </c>
      <c r="AZ40" s="54">
        <f t="shared" si="15"/>
        <v>0.87624082346537768</v>
      </c>
      <c r="BA40" s="54">
        <f t="shared" si="16"/>
        <v>1.0975225346224069</v>
      </c>
      <c r="BB40" s="54">
        <f t="shared" si="17"/>
        <v>0.79467314545259771</v>
      </c>
      <c r="BC40" s="54">
        <f t="shared" si="18"/>
        <v>1.3588927017642642</v>
      </c>
      <c r="BD40" s="54">
        <f t="shared" si="19"/>
        <v>1.1016630384302086</v>
      </c>
      <c r="BE40" s="54">
        <f t="shared" si="20"/>
        <v>0.82412970298618526</v>
      </c>
      <c r="BF40" s="54">
        <f t="shared" si="21"/>
        <v>1.0756729201478097</v>
      </c>
      <c r="BG40" s="54">
        <f t="shared" si="22"/>
        <v>1.0691374317571223</v>
      </c>
      <c r="BH40" s="54">
        <f t="shared" si="23"/>
        <v>1.0468217922229881</v>
      </c>
      <c r="BI40" s="54">
        <f t="shared" si="24"/>
        <v>0.28084878947403641</v>
      </c>
      <c r="BJ40" s="54">
        <f t="shared" si="25"/>
        <v>0.97780447161100448</v>
      </c>
      <c r="BK40" s="56"/>
      <c r="BL40" s="56"/>
      <c r="BM40" s="14"/>
      <c r="BN40" s="14"/>
    </row>
    <row r="41" spans="1:66" x14ac:dyDescent="0.25">
      <c r="A41" s="60">
        <v>9108</v>
      </c>
      <c r="B41" s="60">
        <v>4</v>
      </c>
      <c r="C41" s="60" t="s">
        <v>113</v>
      </c>
      <c r="D41" s="60" t="s">
        <v>116</v>
      </c>
      <c r="E41" s="60">
        <v>14</v>
      </c>
      <c r="F41" s="60">
        <v>26.6</v>
      </c>
      <c r="G41" s="60">
        <v>3.9</v>
      </c>
      <c r="H41" s="60">
        <v>2.62</v>
      </c>
      <c r="I41" s="60">
        <v>5.03</v>
      </c>
      <c r="J41" s="54">
        <v>1.0374000000000001</v>
      </c>
      <c r="K41" s="54">
        <v>0.69692000000000009</v>
      </c>
      <c r="L41" s="54">
        <v>1.3379800000000002</v>
      </c>
      <c r="M41" s="48">
        <v>18.2</v>
      </c>
      <c r="N41" s="48">
        <f>M41/'SF diet'!$D$24%</f>
        <v>54.600000000000009</v>
      </c>
      <c r="O41" s="48">
        <f>N41*'SF diet'!$D$28</f>
        <v>113.5593537936</v>
      </c>
      <c r="P41" s="62">
        <f>N41*'SF diet'!$E$28</f>
        <v>1.2724608000000002</v>
      </c>
      <c r="Q41" s="48">
        <f>N41*'SF diet'!$D$29</f>
        <v>246.39153915530423</v>
      </c>
      <c r="R41" s="62">
        <f>N41*'SF diet'!$E$29</f>
        <v>2.7321238641142371</v>
      </c>
      <c r="S41" s="54">
        <f t="shared" si="6"/>
        <v>0.66438299999999995</v>
      </c>
      <c r="T41" s="54">
        <f t="shared" si="7"/>
        <v>2.7771209399999996</v>
      </c>
      <c r="U41" s="62">
        <f t="shared" si="8"/>
        <v>73.871417003999994</v>
      </c>
      <c r="V41" s="62">
        <f t="shared" si="9"/>
        <v>1.0374000000000001</v>
      </c>
      <c r="W41" s="62">
        <f t="shared" si="10"/>
        <v>0.65050931108911658</v>
      </c>
      <c r="X41" s="62">
        <f t="shared" si="11"/>
        <v>0.81527069438995681</v>
      </c>
      <c r="Y41" s="62">
        <f t="shared" si="12"/>
        <v>0.29981312368619017</v>
      </c>
      <c r="Z41" s="62">
        <f t="shared" si="13"/>
        <v>0.37970460037555009</v>
      </c>
      <c r="AA41" s="48">
        <f>$N41*'SF diet'!$H$10</f>
        <v>62.054959200000006</v>
      </c>
      <c r="AB41" s="48">
        <f>$N41*'SF diet'!$I$10</f>
        <v>28.114944000000005</v>
      </c>
      <c r="AC41" s="48">
        <f>$N41*'SF diet'!$J$10</f>
        <v>39.346010080000013</v>
      </c>
      <c r="AD41" s="48">
        <f>$N41*'SF diet'!$K$10</f>
        <v>98.091918080000013</v>
      </c>
      <c r="AE41" s="48">
        <f>$N41*'SF diet'!$L$10</f>
        <v>44.936328320000008</v>
      </c>
      <c r="AF41" s="48">
        <f>$N41*'SF diet'!$M$10</f>
        <v>17.837352000000003</v>
      </c>
      <c r="AG41" s="48">
        <f>$N41*'SF diet'!$N$10</f>
        <v>49.132761600000016</v>
      </c>
      <c r="AH41" s="48">
        <f>$N41*'SF diet'!$O$10</f>
        <v>34.450468000000008</v>
      </c>
      <c r="AI41" s="48">
        <f>$N41*'SF diet'!$P$10</f>
        <v>10.661395680000002</v>
      </c>
      <c r="AJ41" s="48">
        <f>$N41*'SF diet'!$Q$10</f>
        <v>45.640438480000007</v>
      </c>
      <c r="AK41" s="48">
        <f>$N41*'SF diet'!$R$10</f>
        <v>17.951190400000002</v>
      </c>
      <c r="AL41" s="48">
        <f>$N41*'SF diet'!$S$10</f>
        <v>31.533074560000006</v>
      </c>
      <c r="AM41" s="48">
        <f>$F41*Ingredients!I$8</f>
        <v>24.952928</v>
      </c>
      <c r="AN41" s="48">
        <f>$F41*Ingredients!J$8</f>
        <v>22.473542000000002</v>
      </c>
      <c r="AO41" s="48">
        <f>$F41*Ingredients!K$8</f>
        <v>39.393536000000005</v>
      </c>
      <c r="AP41" s="48">
        <f>$F41*Ingredients!L$8</f>
        <v>71.110312000000008</v>
      </c>
      <c r="AQ41" s="48">
        <f>$F41*Ingredients!M$8</f>
        <v>55.704922000000003</v>
      </c>
      <c r="AR41" s="48">
        <f>$F41*Ingredients!N$8</f>
        <v>17.926272000000004</v>
      </c>
      <c r="AS41" s="48">
        <f>$F41*Ingredients!O$8</f>
        <v>36.938355999999999</v>
      </c>
      <c r="AT41" s="48">
        <f>$F41*Ingredients!P$8</f>
        <v>33.805407999999993</v>
      </c>
      <c r="AU41" s="48">
        <f>$F41*Ingredients!Q$8</f>
        <v>10.398206</v>
      </c>
      <c r="AV41" s="48">
        <f>$F41*Ingredients!R$8</f>
        <v>43.584632000000006</v>
      </c>
      <c r="AW41" s="48">
        <f>$F41*Ingredients!S$8</f>
        <v>4.5991400000000011</v>
      </c>
      <c r="AX41" s="48">
        <f>$F41*Ingredients!T$8</f>
        <v>28.127372000000001</v>
      </c>
      <c r="AY41" s="54">
        <f t="shared" si="14"/>
        <v>0.40211013465624834</v>
      </c>
      <c r="AZ41" s="54">
        <f t="shared" si="15"/>
        <v>0.79934507427793555</v>
      </c>
      <c r="BA41" s="54">
        <f t="shared" si="16"/>
        <v>1.0012078968084275</v>
      </c>
      <c r="BB41" s="54">
        <f t="shared" si="17"/>
        <v>0.72493548288050769</v>
      </c>
      <c r="BC41" s="54">
        <f t="shared" si="18"/>
        <v>1.2396411563337979</v>
      </c>
      <c r="BD41" s="54">
        <f t="shared" si="19"/>
        <v>1.0049850448654039</v>
      </c>
      <c r="BE41" s="54">
        <f t="shared" si="20"/>
        <v>0.75180703866643606</v>
      </c>
      <c r="BF41" s="54">
        <f t="shared" si="21"/>
        <v>0.98127572606560776</v>
      </c>
      <c r="BG41" s="54">
        <f t="shared" si="22"/>
        <v>0.97531376867535957</v>
      </c>
      <c r="BH41" s="54">
        <f t="shared" si="23"/>
        <v>0.95495646955931701</v>
      </c>
      <c r="BI41" s="54">
        <f t="shared" si="24"/>
        <v>0.25620250788493676</v>
      </c>
      <c r="BJ41" s="54">
        <f t="shared" si="25"/>
        <v>0.89199586124975683</v>
      </c>
      <c r="BK41" s="56"/>
      <c r="BL41" s="56"/>
      <c r="BM41" s="14"/>
      <c r="BN41" s="14"/>
    </row>
    <row r="42" spans="1:66" x14ac:dyDescent="0.25">
      <c r="A42" s="60">
        <v>9113</v>
      </c>
      <c r="B42" s="60">
        <v>5</v>
      </c>
      <c r="C42" s="60" t="s">
        <v>113</v>
      </c>
      <c r="D42" s="60" t="s">
        <v>116</v>
      </c>
      <c r="E42" s="60">
        <v>14</v>
      </c>
      <c r="F42" s="60">
        <v>25.2</v>
      </c>
      <c r="G42" s="60">
        <v>3.6</v>
      </c>
      <c r="H42" s="60">
        <v>3.07</v>
      </c>
      <c r="I42" s="60">
        <v>4.63</v>
      </c>
      <c r="J42" s="54">
        <v>0.90720000000000012</v>
      </c>
      <c r="K42" s="54">
        <v>0.77363999999999988</v>
      </c>
      <c r="L42" s="54">
        <v>1.16676</v>
      </c>
      <c r="M42" s="48">
        <v>19.399999999999999</v>
      </c>
      <c r="N42" s="48">
        <f>M42/'SF diet'!$D$24%</f>
        <v>58.20000000000001</v>
      </c>
      <c r="O42" s="48">
        <f>N42*'SF diet'!$D$28</f>
        <v>121.04678371405714</v>
      </c>
      <c r="P42" s="62">
        <f>N42*'SF diet'!$E$28</f>
        <v>1.3563593142857144</v>
      </c>
      <c r="Q42" s="48">
        <f>N42*'SF diet'!$D$29</f>
        <v>262.63713514356607</v>
      </c>
      <c r="R42" s="62">
        <f>N42*'SF diet'!$E$29</f>
        <v>2.9122638991107803</v>
      </c>
      <c r="S42" s="54">
        <f t="shared" si="6"/>
        <v>0.673288</v>
      </c>
      <c r="T42" s="54">
        <f t="shared" si="7"/>
        <v>2.8143438399999998</v>
      </c>
      <c r="U42" s="62">
        <f t="shared" si="8"/>
        <v>70.921464767999993</v>
      </c>
      <c r="V42" s="62">
        <f t="shared" si="9"/>
        <v>0.90720000000000012</v>
      </c>
      <c r="W42" s="62">
        <f t="shared" si="10"/>
        <v>0.58590127380446788</v>
      </c>
      <c r="X42" s="62">
        <f t="shared" si="11"/>
        <v>0.66884931628736555</v>
      </c>
      <c r="Y42" s="62">
        <f t="shared" si="12"/>
        <v>0.27003593657550368</v>
      </c>
      <c r="Z42" s="62">
        <f t="shared" si="13"/>
        <v>0.31151023101889946</v>
      </c>
      <c r="AA42" s="48">
        <f>$N42*'SF diet'!$H$10</f>
        <v>66.146494971428581</v>
      </c>
      <c r="AB42" s="48">
        <f>$N42*'SF diet'!$I$10</f>
        <v>29.968676571428578</v>
      </c>
      <c r="AC42" s="48">
        <f>$N42*'SF diet'!$J$10</f>
        <v>41.940252502857156</v>
      </c>
      <c r="AD42" s="48">
        <f>$N42*'SF diet'!$K$10</f>
        <v>104.55951707428574</v>
      </c>
      <c r="AE42" s="48">
        <f>$N42*'SF diet'!$L$10</f>
        <v>47.899163154285731</v>
      </c>
      <c r="AF42" s="48">
        <f>$N42*'SF diet'!$M$10</f>
        <v>19.013441142857147</v>
      </c>
      <c r="AG42" s="48">
        <f>$N42*'SF diet'!$N$10</f>
        <v>52.372284342857164</v>
      </c>
      <c r="AH42" s="48">
        <f>$N42*'SF diet'!$O$10</f>
        <v>36.721927428571433</v>
      </c>
      <c r="AI42" s="48">
        <f>$N42*'SF diet'!$P$10</f>
        <v>11.364344845714289</v>
      </c>
      <c r="AJ42" s="48">
        <f>$N42*'SF diet'!$Q$10</f>
        <v>48.649698160000007</v>
      </c>
      <c r="AK42" s="48">
        <f>$N42*'SF diet'!$R$10</f>
        <v>19.134785371428574</v>
      </c>
      <c r="AL42" s="48">
        <f>$N42*'SF diet'!$S$10</f>
        <v>33.612178377142868</v>
      </c>
      <c r="AM42" s="48">
        <f>$F42*Ingredients!I$8</f>
        <v>23.639615999999997</v>
      </c>
      <c r="AN42" s="48">
        <f>$F42*Ingredients!J$8</f>
        <v>21.290724000000001</v>
      </c>
      <c r="AO42" s="48">
        <f>$F42*Ingredients!K$8</f>
        <v>37.320191999999999</v>
      </c>
      <c r="AP42" s="48">
        <f>$F42*Ingredients!L$8</f>
        <v>67.367664000000005</v>
      </c>
      <c r="AQ42" s="48">
        <f>$F42*Ingredients!M$8</f>
        <v>52.773083999999997</v>
      </c>
      <c r="AR42" s="48">
        <f>$F42*Ingredients!N$8</f>
        <v>16.982784000000002</v>
      </c>
      <c r="AS42" s="48">
        <f>$F42*Ingredients!O$8</f>
        <v>34.994231999999997</v>
      </c>
      <c r="AT42" s="48">
        <f>$F42*Ingredients!P$8</f>
        <v>32.026175999999992</v>
      </c>
      <c r="AU42" s="48">
        <f>$F42*Ingredients!Q$8</f>
        <v>9.8509319999999985</v>
      </c>
      <c r="AV42" s="48">
        <f>$F42*Ingredients!R$8</f>
        <v>41.290704000000005</v>
      </c>
      <c r="AW42" s="48">
        <f>$F42*Ingredients!S$8</f>
        <v>4.3570800000000007</v>
      </c>
      <c r="AX42" s="48">
        <f>$F42*Ingredients!T$8</f>
        <v>26.646984</v>
      </c>
      <c r="AY42" s="54">
        <f t="shared" si="14"/>
        <v>0.35738274583121793</v>
      </c>
      <c r="AZ42" s="54">
        <f t="shared" si="15"/>
        <v>0.7104325727982953</v>
      </c>
      <c r="BA42" s="54">
        <f t="shared" si="16"/>
        <v>0.88984185294205331</v>
      </c>
      <c r="BB42" s="54">
        <f t="shared" si="17"/>
        <v>0.64429968581566543</v>
      </c>
      <c r="BC42" s="54">
        <f t="shared" si="18"/>
        <v>1.1017537786623768</v>
      </c>
      <c r="BD42" s="54">
        <f t="shared" si="19"/>
        <v>0.89319886244684277</v>
      </c>
      <c r="BE42" s="54">
        <f t="shared" si="20"/>
        <v>0.66818227310668588</v>
      </c>
      <c r="BF42" s="54">
        <f t="shared" si="21"/>
        <v>0.8721267711858196</v>
      </c>
      <c r="BG42" s="54">
        <f t="shared" si="22"/>
        <v>0.8668279723766894</v>
      </c>
      <c r="BH42" s="54">
        <f t="shared" si="23"/>
        <v>0.8487350499935763</v>
      </c>
      <c r="BI42" s="54">
        <f t="shared" si="24"/>
        <v>0.2277046705998515</v>
      </c>
      <c r="BJ42" s="54">
        <f t="shared" si="25"/>
        <v>0.79277765639017983</v>
      </c>
      <c r="BK42" s="56"/>
      <c r="BL42" s="56"/>
      <c r="BM42" s="14"/>
      <c r="BN42" s="14"/>
    </row>
    <row r="43" spans="1:66" x14ac:dyDescent="0.25">
      <c r="A43" s="60">
        <v>9114</v>
      </c>
      <c r="B43" s="60">
        <v>8</v>
      </c>
      <c r="C43" s="60" t="s">
        <v>113</v>
      </c>
      <c r="D43" s="60" t="s">
        <v>116</v>
      </c>
      <c r="E43" s="60">
        <v>14</v>
      </c>
      <c r="F43" s="60">
        <v>23.4</v>
      </c>
      <c r="G43" s="60">
        <v>3.64</v>
      </c>
      <c r="H43" s="60">
        <v>3.12</v>
      </c>
      <c r="I43" s="60">
        <v>4.57</v>
      </c>
      <c r="J43" s="54">
        <v>0.85175999999999996</v>
      </c>
      <c r="K43" s="54">
        <v>0.73007999999999995</v>
      </c>
      <c r="L43" s="54">
        <v>1.06938</v>
      </c>
      <c r="M43" s="48">
        <v>17.03</v>
      </c>
      <c r="N43" s="48">
        <f>M43/'SF diet'!$D$24%</f>
        <v>51.090000000000018</v>
      </c>
      <c r="O43" s="48">
        <f>N43*'SF diet'!$D$28</f>
        <v>106.25910962115431</v>
      </c>
      <c r="P43" s="62">
        <f>N43*'SF diet'!$E$28</f>
        <v>1.190659748571429</v>
      </c>
      <c r="Q43" s="48">
        <f>N43*'SF diet'!$D$29</f>
        <v>230.55208306674899</v>
      </c>
      <c r="R43" s="62">
        <f>N43*'SF diet'!$E$29</f>
        <v>2.5564873299926081</v>
      </c>
      <c r="S43" s="54">
        <f t="shared" si="6"/>
        <v>0.67784299999999997</v>
      </c>
      <c r="T43" s="54">
        <f t="shared" si="7"/>
        <v>2.8333837399999995</v>
      </c>
      <c r="U43" s="62">
        <f t="shared" si="8"/>
        <v>66.301179515999991</v>
      </c>
      <c r="V43" s="62">
        <f t="shared" si="9"/>
        <v>0.85175999999999996</v>
      </c>
      <c r="W43" s="62">
        <f t="shared" si="10"/>
        <v>0.62395760469275185</v>
      </c>
      <c r="X43" s="62">
        <f t="shared" si="11"/>
        <v>0.71536809825137204</v>
      </c>
      <c r="Y43" s="62">
        <f t="shared" si="12"/>
        <v>0.28757571232529094</v>
      </c>
      <c r="Z43" s="62">
        <f t="shared" si="13"/>
        <v>0.33317591290486182</v>
      </c>
      <c r="AA43" s="48">
        <f>$N43*'SF diet'!$H$10</f>
        <v>58.06571182285716</v>
      </c>
      <c r="AB43" s="48">
        <f>$N43*'SF diet'!$I$10</f>
        <v>26.307554742857153</v>
      </c>
      <c r="AC43" s="48">
        <f>$N43*'SF diet'!$J$10</f>
        <v>36.8166237177143</v>
      </c>
      <c r="AD43" s="48">
        <f>$N43*'SF diet'!$K$10</f>
        <v>91.786009060571459</v>
      </c>
      <c r="AE43" s="48">
        <f>$N43*'SF diet'!$L$10</f>
        <v>42.047564356571449</v>
      </c>
      <c r="AF43" s="48">
        <f>$N43*'SF diet'!$M$10</f>
        <v>16.690665085714294</v>
      </c>
      <c r="AG43" s="48">
        <f>$N43*'SF diet'!$N$10</f>
        <v>45.974226925714312</v>
      </c>
      <c r="AH43" s="48">
        <f>$N43*'SF diet'!$O$10</f>
        <v>32.235795057142866</v>
      </c>
      <c r="AI43" s="48">
        <f>$N43*'SF diet'!$P$10</f>
        <v>9.9760202434285752</v>
      </c>
      <c r="AJ43" s="48">
        <f>$N43*'SF diet'!$Q$10</f>
        <v>42.706410292000015</v>
      </c>
      <c r="AK43" s="48">
        <f>$N43*'SF diet'!$R$10</f>
        <v>16.797185302857148</v>
      </c>
      <c r="AL43" s="48">
        <f>$N43*'SF diet'!$S$10</f>
        <v>29.505948338285727</v>
      </c>
      <c r="AM43" s="48">
        <f>$F43*Ingredients!I$8</f>
        <v>21.951071999999996</v>
      </c>
      <c r="AN43" s="48">
        <f>$F43*Ingredients!J$8</f>
        <v>19.769957999999999</v>
      </c>
      <c r="AO43" s="48">
        <f>$F43*Ingredients!K$8</f>
        <v>34.654463999999997</v>
      </c>
      <c r="AP43" s="48">
        <f>$F43*Ingredients!L$8</f>
        <v>62.555688000000004</v>
      </c>
      <c r="AQ43" s="48">
        <f>$F43*Ingredients!M$8</f>
        <v>49.003577999999997</v>
      </c>
      <c r="AR43" s="48">
        <f>$F43*Ingredients!N$8</f>
        <v>15.769728000000001</v>
      </c>
      <c r="AS43" s="48">
        <f>$F43*Ingredients!O$8</f>
        <v>32.494644000000001</v>
      </c>
      <c r="AT43" s="48">
        <f>$F43*Ingredients!P$8</f>
        <v>29.738591999999993</v>
      </c>
      <c r="AU43" s="48">
        <f>$F43*Ingredients!Q$8</f>
        <v>9.1472939999999987</v>
      </c>
      <c r="AV43" s="48">
        <f>$F43*Ingredients!R$8</f>
        <v>38.341368000000003</v>
      </c>
      <c r="AW43" s="48">
        <f>$F43*Ingredients!S$8</f>
        <v>4.0458600000000002</v>
      </c>
      <c r="AX43" s="48">
        <f>$F43*Ingredients!T$8</f>
        <v>24.743627999999998</v>
      </c>
      <c r="AY43" s="54">
        <f t="shared" si="14"/>
        <v>0.37803845524131008</v>
      </c>
      <c r="AZ43" s="54">
        <f t="shared" si="15"/>
        <v>0.75149356119339839</v>
      </c>
      <c r="BA43" s="54">
        <f t="shared" si="16"/>
        <v>0.94127218904448373</v>
      </c>
      <c r="BB43" s="54">
        <f t="shared" si="17"/>
        <v>0.68153838085190332</v>
      </c>
      <c r="BC43" s="54">
        <f t="shared" si="18"/>
        <v>1.1654320232306492</v>
      </c>
      <c r="BD43" s="54">
        <f t="shared" si="19"/>
        <v>0.94482322418041131</v>
      </c>
      <c r="BE43" s="54">
        <f t="shared" si="20"/>
        <v>0.7068013139732664</v>
      </c>
      <c r="BF43" s="54">
        <f t="shared" si="21"/>
        <v>0.9225332257908887</v>
      </c>
      <c r="BG43" s="54">
        <f t="shared" si="22"/>
        <v>0.91692817143444783</v>
      </c>
      <c r="BH43" s="54">
        <f t="shared" si="23"/>
        <v>0.89778952943704349</v>
      </c>
      <c r="BI43" s="54">
        <f t="shared" si="24"/>
        <v>0.2408653549420457</v>
      </c>
      <c r="BJ43" s="54">
        <f t="shared" si="25"/>
        <v>0.83859795714119334</v>
      </c>
      <c r="BK43" s="56"/>
      <c r="BL43" s="56"/>
      <c r="BM43" s="14"/>
      <c r="BN43" s="14"/>
    </row>
    <row r="44" spans="1:66" x14ac:dyDescent="0.25">
      <c r="A44" s="60">
        <v>9115</v>
      </c>
      <c r="B44" s="60">
        <v>9</v>
      </c>
      <c r="C44" s="60" t="s">
        <v>113</v>
      </c>
      <c r="D44" s="60" t="s">
        <v>116</v>
      </c>
      <c r="E44" s="60">
        <v>14</v>
      </c>
      <c r="F44" s="60">
        <v>22.2</v>
      </c>
      <c r="G44" s="60">
        <v>3.41</v>
      </c>
      <c r="H44" s="60">
        <v>3.08</v>
      </c>
      <c r="I44" s="60">
        <v>4.18</v>
      </c>
      <c r="J44" s="54">
        <v>0.75701999999999992</v>
      </c>
      <c r="K44" s="54">
        <v>0.68376000000000003</v>
      </c>
      <c r="L44" s="54">
        <v>0.9279599999999999</v>
      </c>
      <c r="M44" s="48">
        <v>17.27</v>
      </c>
      <c r="N44" s="48">
        <f>M44/'SF diet'!$D$24%</f>
        <v>51.810000000000009</v>
      </c>
      <c r="O44" s="48">
        <f>N44*'SF diet'!$D$28</f>
        <v>107.75659560524572</v>
      </c>
      <c r="P44" s="62">
        <f>N44*'SF diet'!$E$28</f>
        <v>1.2074394514285716</v>
      </c>
      <c r="Q44" s="48">
        <f>N44*'SF diet'!$D$29</f>
        <v>233.80120226440133</v>
      </c>
      <c r="R44" s="62">
        <f>N44*'SF diet'!$E$29</f>
        <v>2.5925153369919163</v>
      </c>
      <c r="S44" s="54">
        <f t="shared" si="6"/>
        <v>0.64561199999999996</v>
      </c>
      <c r="T44" s="54">
        <f t="shared" si="7"/>
        <v>2.6986581599999995</v>
      </c>
      <c r="U44" s="62">
        <f t="shared" si="8"/>
        <v>59.910211151999988</v>
      </c>
      <c r="V44" s="62">
        <f t="shared" si="9"/>
        <v>0.75701999999999992</v>
      </c>
      <c r="W44" s="62">
        <f t="shared" si="10"/>
        <v>0.55597720784975768</v>
      </c>
      <c r="X44" s="62">
        <f t="shared" si="11"/>
        <v>0.6269631152968691</v>
      </c>
      <c r="Y44" s="62">
        <f t="shared" si="12"/>
        <v>0.25624423900202475</v>
      </c>
      <c r="Z44" s="62">
        <f t="shared" si="13"/>
        <v>0.2920021298228333</v>
      </c>
      <c r="AA44" s="48">
        <f>$N44*'SF diet'!$H$10</f>
        <v>58.884018977142865</v>
      </c>
      <c r="AB44" s="48">
        <f>$N44*'SF diet'!$I$10</f>
        <v>26.678301257142863</v>
      </c>
      <c r="AC44" s="48">
        <f>$N44*'SF diet'!$J$10</f>
        <v>37.335472202285722</v>
      </c>
      <c r="AD44" s="48">
        <f>$N44*'SF diet'!$K$10</f>
        <v>93.079528859428592</v>
      </c>
      <c r="AE44" s="48">
        <f>$N44*'SF diet'!$L$10</f>
        <v>42.640131323428584</v>
      </c>
      <c r="AF44" s="48">
        <f>$N44*'SF diet'!$M$10</f>
        <v>16.925882914285719</v>
      </c>
      <c r="AG44" s="48">
        <f>$N44*'SF diet'!$N$10</f>
        <v>46.62213147428573</v>
      </c>
      <c r="AH44" s="48">
        <f>$N44*'SF diet'!$O$10</f>
        <v>32.69008694285715</v>
      </c>
      <c r="AI44" s="48">
        <f>$N44*'SF diet'!$P$10</f>
        <v>10.116610076571432</v>
      </c>
      <c r="AJ44" s="48">
        <f>$N44*'SF diet'!$Q$10</f>
        <v>43.308262228000004</v>
      </c>
      <c r="AK44" s="48">
        <f>$N44*'SF diet'!$R$10</f>
        <v>17.033904297142858</v>
      </c>
      <c r="AL44" s="48">
        <f>$N44*'SF diet'!$S$10</f>
        <v>29.921769101714293</v>
      </c>
      <c r="AM44" s="48">
        <f>$F44*Ingredients!I$8</f>
        <v>20.825375999999999</v>
      </c>
      <c r="AN44" s="48">
        <f>$F44*Ingredients!J$8</f>
        <v>18.756114</v>
      </c>
      <c r="AO44" s="48">
        <f>$F44*Ingredients!K$8</f>
        <v>32.877312000000003</v>
      </c>
      <c r="AP44" s="48">
        <f>$F44*Ingredients!L$8</f>
        <v>59.347704000000007</v>
      </c>
      <c r="AQ44" s="48">
        <f>$F44*Ingredients!M$8</f>
        <v>46.490574000000002</v>
      </c>
      <c r="AR44" s="48">
        <f>$F44*Ingredients!N$8</f>
        <v>14.961024000000002</v>
      </c>
      <c r="AS44" s="48">
        <f>$F44*Ingredients!O$8</f>
        <v>30.828251999999999</v>
      </c>
      <c r="AT44" s="48">
        <f>$F44*Ingredients!P$8</f>
        <v>28.213535999999994</v>
      </c>
      <c r="AU44" s="48">
        <f>$F44*Ingredients!Q$8</f>
        <v>8.6782019999999989</v>
      </c>
      <c r="AV44" s="48">
        <f>$F44*Ingredients!R$8</f>
        <v>36.375144000000006</v>
      </c>
      <c r="AW44" s="48">
        <f>$F44*Ingredients!S$8</f>
        <v>3.8383800000000003</v>
      </c>
      <c r="AX44" s="48">
        <f>$F44*Ingredients!T$8</f>
        <v>23.474723999999998</v>
      </c>
      <c r="AY44" s="54">
        <f t="shared" si="14"/>
        <v>0.35366770749944615</v>
      </c>
      <c r="AZ44" s="54">
        <f t="shared" si="15"/>
        <v>0.7030475373681534</v>
      </c>
      <c r="BA44" s="54">
        <f t="shared" si="16"/>
        <v>0.88059183561061849</v>
      </c>
      <c r="BB44" s="54">
        <f t="shared" si="17"/>
        <v>0.637602110015282</v>
      </c>
      <c r="BC44" s="54">
        <f t="shared" si="18"/>
        <v>1.0903009103645935</v>
      </c>
      <c r="BD44" s="54">
        <f t="shared" si="19"/>
        <v>0.88391394858182881</v>
      </c>
      <c r="BE44" s="54">
        <f t="shared" si="20"/>
        <v>0.66123643482501893</v>
      </c>
      <c r="BF44" s="54">
        <f t="shared" si="21"/>
        <v>0.86306090434441962</v>
      </c>
      <c r="BG44" s="54">
        <f t="shared" si="22"/>
        <v>0.85781718721149758</v>
      </c>
      <c r="BH44" s="54">
        <f t="shared" si="23"/>
        <v>0.83991234301898299</v>
      </c>
      <c r="BI44" s="54">
        <f t="shared" si="24"/>
        <v>0.22533765207567957</v>
      </c>
      <c r="BJ44" s="54">
        <f t="shared" si="25"/>
        <v>0.78453663351927516</v>
      </c>
      <c r="BK44" s="56"/>
      <c r="BL44" s="56"/>
      <c r="BM44" s="14"/>
      <c r="BN44" s="14"/>
    </row>
    <row r="45" spans="1:66" x14ac:dyDescent="0.25">
      <c r="A45" s="60">
        <v>9118</v>
      </c>
      <c r="B45" s="60">
        <v>7</v>
      </c>
      <c r="C45" s="60" t="s">
        <v>113</v>
      </c>
      <c r="D45" s="60" t="s">
        <v>116</v>
      </c>
      <c r="E45" s="60">
        <v>14</v>
      </c>
      <c r="F45" s="60">
        <v>21</v>
      </c>
      <c r="G45" s="60">
        <v>3.31</v>
      </c>
      <c r="H45" s="60">
        <v>3.72</v>
      </c>
      <c r="I45" s="60">
        <v>4.88</v>
      </c>
      <c r="J45" s="54">
        <v>0.69509999999999994</v>
      </c>
      <c r="K45" s="54">
        <v>0.78120000000000012</v>
      </c>
      <c r="L45" s="54">
        <v>1.0247999999999999</v>
      </c>
      <c r="M45" s="48">
        <v>19.43</v>
      </c>
      <c r="N45" s="48">
        <f>M45/'SF diet'!$D$24%</f>
        <v>58.290000000000013</v>
      </c>
      <c r="O45" s="48">
        <f>N45*'SF diet'!$D$28</f>
        <v>121.23396946206859</v>
      </c>
      <c r="P45" s="62">
        <f>N45*'SF diet'!$E$28</f>
        <v>1.3584567771428575</v>
      </c>
      <c r="Q45" s="48">
        <f>N45*'SF diet'!$D$29</f>
        <v>263.04327504327262</v>
      </c>
      <c r="R45" s="62">
        <f>N45*'SF diet'!$E$29</f>
        <v>2.916767399985694</v>
      </c>
      <c r="S45" s="54">
        <f t="shared" si="6"/>
        <v>0.72701799999999994</v>
      </c>
      <c r="T45" s="54">
        <f t="shared" si="7"/>
        <v>3.0389352399999994</v>
      </c>
      <c r="U45" s="62">
        <f t="shared" si="8"/>
        <v>63.817640039999986</v>
      </c>
      <c r="V45" s="62">
        <f t="shared" si="9"/>
        <v>0.69509999999999994</v>
      </c>
      <c r="W45" s="62">
        <f t="shared" si="10"/>
        <v>0.52640064763339378</v>
      </c>
      <c r="X45" s="62">
        <f t="shared" si="11"/>
        <v>0.51168356012176752</v>
      </c>
      <c r="Y45" s="62">
        <f t="shared" si="12"/>
        <v>0.24261270328808635</v>
      </c>
      <c r="Z45" s="62">
        <f t="shared" si="13"/>
        <v>0.23831176939354479</v>
      </c>
      <c r="AA45" s="48">
        <f>$N45*'SF diet'!$H$10</f>
        <v>66.248783365714303</v>
      </c>
      <c r="AB45" s="48">
        <f>$N45*'SF diet'!$I$10</f>
        <v>30.015019885714295</v>
      </c>
      <c r="AC45" s="48">
        <f>$N45*'SF diet'!$J$10</f>
        <v>42.005108563428585</v>
      </c>
      <c r="AD45" s="48">
        <f>$N45*'SF diet'!$K$10</f>
        <v>104.72120704914288</v>
      </c>
      <c r="AE45" s="48">
        <f>$N45*'SF diet'!$L$10</f>
        <v>47.973234025142872</v>
      </c>
      <c r="AF45" s="48">
        <f>$N45*'SF diet'!$M$10</f>
        <v>19.042843371428575</v>
      </c>
      <c r="AG45" s="48">
        <f>$N45*'SF diet'!$N$10</f>
        <v>52.453272411428593</v>
      </c>
      <c r="AH45" s="48">
        <f>$N45*'SF diet'!$O$10</f>
        <v>36.778713914285724</v>
      </c>
      <c r="AI45" s="48">
        <f>$N45*'SF diet'!$P$10</f>
        <v>11.381918574857146</v>
      </c>
      <c r="AJ45" s="48">
        <f>$N45*'SF diet'!$Q$10</f>
        <v>48.724929652000007</v>
      </c>
      <c r="AK45" s="48">
        <f>$N45*'SF diet'!$R$10</f>
        <v>19.16437524571429</v>
      </c>
      <c r="AL45" s="48">
        <f>$N45*'SF diet'!$S$10</f>
        <v>33.664155972571436</v>
      </c>
      <c r="AM45" s="48">
        <f>$F45*Ingredients!I$8</f>
        <v>19.699679999999997</v>
      </c>
      <c r="AN45" s="48">
        <f>$F45*Ingredients!J$8</f>
        <v>17.742270000000001</v>
      </c>
      <c r="AO45" s="48">
        <f>$F45*Ingredients!K$8</f>
        <v>31.100160000000002</v>
      </c>
      <c r="AP45" s="48">
        <f>$F45*Ingredients!L$8</f>
        <v>56.139720000000011</v>
      </c>
      <c r="AQ45" s="48">
        <f>$F45*Ingredients!M$8</f>
        <v>43.97757</v>
      </c>
      <c r="AR45" s="48">
        <f>$F45*Ingredients!N$8</f>
        <v>14.152320000000001</v>
      </c>
      <c r="AS45" s="48">
        <f>$F45*Ingredients!O$8</f>
        <v>29.161860000000001</v>
      </c>
      <c r="AT45" s="48">
        <f>$F45*Ingredients!P$8</f>
        <v>26.688479999999995</v>
      </c>
      <c r="AU45" s="48">
        <f>$F45*Ingredients!Q$8</f>
        <v>8.209109999999999</v>
      </c>
      <c r="AV45" s="48">
        <f>$F45*Ingredients!R$8</f>
        <v>34.408920000000002</v>
      </c>
      <c r="AW45" s="48">
        <f>$F45*Ingredients!S$8</f>
        <v>3.6309000000000005</v>
      </c>
      <c r="AX45" s="48">
        <f>$F45*Ingredients!T$8</f>
        <v>22.205819999999999</v>
      </c>
      <c r="AY45" s="54">
        <f t="shared" si="14"/>
        <v>0.29735912116682223</v>
      </c>
      <c r="AZ45" s="54">
        <f t="shared" si="15"/>
        <v>0.59111305165066597</v>
      </c>
      <c r="BA45" s="54">
        <f t="shared" si="16"/>
        <v>0.74038994454777129</v>
      </c>
      <c r="BB45" s="54">
        <f t="shared" si="17"/>
        <v>0.53608740370663543</v>
      </c>
      <c r="BC45" s="54">
        <f t="shared" si="18"/>
        <v>0.91671055524318545</v>
      </c>
      <c r="BD45" s="54">
        <f t="shared" si="19"/>
        <v>0.74318313310468131</v>
      </c>
      <c r="BE45" s="54">
        <f t="shared" si="20"/>
        <v>0.55595883077156072</v>
      </c>
      <c r="BF45" s="54">
        <f t="shared" si="21"/>
        <v>0.72565016988355202</v>
      </c>
      <c r="BG45" s="54">
        <f t="shared" si="22"/>
        <v>0.72124132201525892</v>
      </c>
      <c r="BH45" s="54">
        <f t="shared" si="23"/>
        <v>0.70618716631820977</v>
      </c>
      <c r="BI45" s="54">
        <f t="shared" si="24"/>
        <v>0.18946091137575566</v>
      </c>
      <c r="BJ45" s="54">
        <f t="shared" si="25"/>
        <v>0.65962800368714569</v>
      </c>
      <c r="BK45" s="56"/>
      <c r="BL45" s="56"/>
      <c r="BM45" s="14"/>
      <c r="BN45" s="14"/>
    </row>
    <row r="46" spans="1:66" x14ac:dyDescent="0.25">
      <c r="A46" s="60">
        <v>9127</v>
      </c>
      <c r="B46" s="60">
        <v>11</v>
      </c>
      <c r="C46" s="60" t="s">
        <v>113</v>
      </c>
      <c r="D46" s="60" t="s">
        <v>116</v>
      </c>
      <c r="E46" s="60">
        <v>14</v>
      </c>
      <c r="F46" s="63">
        <v>22</v>
      </c>
      <c r="G46" s="63">
        <v>3.3909999999999996</v>
      </c>
      <c r="H46" s="63">
        <v>3.2359999999999998</v>
      </c>
      <c r="I46" s="63">
        <v>4.7109999999999994</v>
      </c>
      <c r="J46" s="54">
        <v>0.74601999999999991</v>
      </c>
      <c r="K46" s="54">
        <v>0.71192</v>
      </c>
      <c r="L46" s="54">
        <v>1.0364199999999999</v>
      </c>
      <c r="M46" s="48">
        <v>18.649999999999999</v>
      </c>
      <c r="N46" s="48">
        <f>M46/'SF diet'!$D$24%</f>
        <v>55.95000000000001</v>
      </c>
      <c r="O46" s="48">
        <f>N46*'SF diet'!$D$28</f>
        <v>116.36714001377143</v>
      </c>
      <c r="P46" s="62">
        <f>N46*'SF diet'!$E$28</f>
        <v>1.3039227428571432</v>
      </c>
      <c r="Q46" s="48">
        <f>N46*'SF diet'!$D$29</f>
        <v>252.48363765090241</v>
      </c>
      <c r="R46" s="62">
        <f>N46*'SF diet'!$E$29</f>
        <v>2.7996763772379412</v>
      </c>
      <c r="S46" s="54">
        <f t="shared" si="6"/>
        <v>0.67999589999999999</v>
      </c>
      <c r="T46" s="54">
        <f t="shared" si="7"/>
        <v>2.8423828619999996</v>
      </c>
      <c r="U46" s="62">
        <f t="shared" si="8"/>
        <v>62.532422963999991</v>
      </c>
      <c r="V46" s="62">
        <f t="shared" si="9"/>
        <v>0.74601999999999991</v>
      </c>
      <c r="W46" s="62">
        <f t="shared" si="10"/>
        <v>0.53737182985333842</v>
      </c>
      <c r="X46" s="62">
        <f t="shared" si="11"/>
        <v>0.57213512386886356</v>
      </c>
      <c r="Y46" s="62">
        <f t="shared" si="12"/>
        <v>0.24766920956066354</v>
      </c>
      <c r="Z46" s="62">
        <f t="shared" si="13"/>
        <v>0.26646651236740299</v>
      </c>
      <c r="AA46" s="48">
        <f>$N46*'SF diet'!$H$10</f>
        <v>63.589285114285722</v>
      </c>
      <c r="AB46" s="48">
        <f>$N46*'SF diet'!$I$10</f>
        <v>28.810093714285721</v>
      </c>
      <c r="AC46" s="48">
        <f>$N46*'SF diet'!$J$10</f>
        <v>40.318850988571441</v>
      </c>
      <c r="AD46" s="48">
        <f>$N46*'SF diet'!$K$10</f>
        <v>100.51726770285715</v>
      </c>
      <c r="AE46" s="48">
        <f>$N46*'SF diet'!$L$10</f>
        <v>46.047391382857157</v>
      </c>
      <c r="AF46" s="48">
        <f>$N46*'SF diet'!$M$10</f>
        <v>18.278385428571433</v>
      </c>
      <c r="AG46" s="48">
        <f>$N46*'SF diet'!$N$10</f>
        <v>50.347582628571445</v>
      </c>
      <c r="AH46" s="48">
        <f>$N46*'SF diet'!$O$10</f>
        <v>35.302265285714292</v>
      </c>
      <c r="AI46" s="48">
        <f>$N46*'SF diet'!$P$10</f>
        <v>10.925001617142859</v>
      </c>
      <c r="AJ46" s="48">
        <f>$N46*'SF diet'!$Q$10</f>
        <v>46.768910860000005</v>
      </c>
      <c r="AK46" s="48">
        <f>$N46*'SF diet'!$R$10</f>
        <v>18.395038514285716</v>
      </c>
      <c r="AL46" s="48">
        <f>$N46*'SF diet'!$S$10</f>
        <v>32.312738491428583</v>
      </c>
      <c r="AM46" s="48">
        <f>$F46*Ingredients!I$8</f>
        <v>20.637759999999997</v>
      </c>
      <c r="AN46" s="48">
        <f>$F46*Ingredients!J$8</f>
        <v>18.587140000000002</v>
      </c>
      <c r="AO46" s="48">
        <f>$F46*Ingredients!K$8</f>
        <v>32.581119999999999</v>
      </c>
      <c r="AP46" s="48">
        <f>$F46*Ingredients!L$8</f>
        <v>58.813040000000008</v>
      </c>
      <c r="AQ46" s="48">
        <f>$F46*Ingredients!M$8</f>
        <v>46.071740000000005</v>
      </c>
      <c r="AR46" s="48">
        <f>$F46*Ingredients!N$8</f>
        <v>14.826240000000002</v>
      </c>
      <c r="AS46" s="48">
        <f>$F46*Ingredients!O$8</f>
        <v>30.550519999999999</v>
      </c>
      <c r="AT46" s="48">
        <f>$F46*Ingredients!P$8</f>
        <v>27.959359999999997</v>
      </c>
      <c r="AU46" s="48">
        <f>$F46*Ingredients!Q$8</f>
        <v>8.6000199999999989</v>
      </c>
      <c r="AV46" s="48">
        <f>$F46*Ingredients!R$8</f>
        <v>36.047440000000002</v>
      </c>
      <c r="AW46" s="48">
        <f>$F46*Ingredients!S$8</f>
        <v>3.8038000000000007</v>
      </c>
      <c r="AX46" s="48">
        <f>$F46*Ingredients!T$8</f>
        <v>23.26324</v>
      </c>
      <c r="AY46" s="54">
        <f t="shared" si="14"/>
        <v>0.32454775931053198</v>
      </c>
      <c r="AZ46" s="54">
        <f t="shared" si="15"/>
        <v>0.64516069209394544</v>
      </c>
      <c r="BA46" s="54">
        <f t="shared" si="16"/>
        <v>0.80808652035335193</v>
      </c>
      <c r="BB46" s="54">
        <f t="shared" si="17"/>
        <v>0.58510384677247129</v>
      </c>
      <c r="BC46" s="54">
        <f t="shared" si="18"/>
        <v>1.0005287729969414</v>
      </c>
      <c r="BD46" s="54">
        <f t="shared" si="19"/>
        <v>0.8111351004134485</v>
      </c>
      <c r="BE46" s="54">
        <f t="shared" si="20"/>
        <v>0.60679219150162478</v>
      </c>
      <c r="BF46" s="54">
        <f t="shared" si="21"/>
        <v>0.79199903387826687</v>
      </c>
      <c r="BG46" s="54">
        <f t="shared" si="22"/>
        <v>0.78718706883350587</v>
      </c>
      <c r="BH46" s="54">
        <f t="shared" si="23"/>
        <v>0.77075645631145662</v>
      </c>
      <c r="BI46" s="54">
        <f t="shared" si="24"/>
        <v>0.20678401934553944</v>
      </c>
      <c r="BJ46" s="54">
        <f t="shared" si="25"/>
        <v>0.71994021819509069</v>
      </c>
      <c r="BK46" s="56"/>
      <c r="BL46" s="56"/>
      <c r="BM46" s="14"/>
      <c r="BN46" s="14"/>
    </row>
    <row r="47" spans="1:66" x14ac:dyDescent="0.25">
      <c r="A47" s="60">
        <v>1629</v>
      </c>
      <c r="B47" s="60">
        <v>6</v>
      </c>
      <c r="C47" s="60" t="s">
        <v>114</v>
      </c>
      <c r="D47" s="60" t="s">
        <v>115</v>
      </c>
      <c r="E47" s="61">
        <v>6</v>
      </c>
      <c r="F47" s="60">
        <v>31.2</v>
      </c>
      <c r="G47" s="60">
        <v>2.84</v>
      </c>
      <c r="H47" s="60">
        <v>2.88</v>
      </c>
      <c r="I47" s="60">
        <v>4.3899999999999997</v>
      </c>
      <c r="J47" s="54">
        <v>0.88607999999999987</v>
      </c>
      <c r="K47" s="54">
        <v>0.89855999999999991</v>
      </c>
      <c r="L47" s="54">
        <v>1.3696799999999998</v>
      </c>
      <c r="M47" s="48">
        <v>18.02</v>
      </c>
      <c r="N47" s="48">
        <f>M47/'GC + FA diet'!$D$24%</f>
        <v>53.431395348837221</v>
      </c>
      <c r="O47" s="48">
        <f>N47*'GC + FA diet'!$D$28</f>
        <v>123.95222274830235</v>
      </c>
      <c r="P47" s="62">
        <f>N47*'GC + FA diet'!$E$28</f>
        <v>1.2275265906976744</v>
      </c>
      <c r="Q47" s="48">
        <f>N47*'GC + FA diet'!$D$29</f>
        <v>253.04181970312496</v>
      </c>
      <c r="R47" s="62">
        <f>N47*'GC + FA diet'!$E$29</f>
        <v>2.6460631910197838</v>
      </c>
      <c r="S47" s="54">
        <f t="shared" si="6"/>
        <v>0.60283699999999985</v>
      </c>
      <c r="T47" s="54">
        <f t="shared" si="7"/>
        <v>2.5198586599999993</v>
      </c>
      <c r="U47" s="62">
        <f t="shared" si="8"/>
        <v>78.619590191999976</v>
      </c>
      <c r="V47" s="62">
        <f t="shared" si="9"/>
        <v>0.88607999999999987</v>
      </c>
      <c r="W47" s="62">
        <f t="shared" si="10"/>
        <v>0.63427333894322402</v>
      </c>
      <c r="X47" s="62">
        <f t="shared" si="11"/>
        <v>0.72184179692302164</v>
      </c>
      <c r="Y47" s="62">
        <f t="shared" si="12"/>
        <v>0.31069801143636439</v>
      </c>
      <c r="Z47" s="62">
        <f t="shared" si="13"/>
        <v>0.33486728624137946</v>
      </c>
      <c r="AA47" s="48">
        <f>$N47*'GC + FA diet'!$H$10</f>
        <v>61.642782474418603</v>
      </c>
      <c r="AB47" s="48">
        <f>$N47*'GC + FA diet'!$I$10</f>
        <v>27.783973562790695</v>
      </c>
      <c r="AC47" s="48">
        <f>$N47*'GC + FA diet'!$J$10</f>
        <v>39.015745272093035</v>
      </c>
      <c r="AD47" s="48">
        <f>$N47*'GC + FA diet'!$K$10</f>
        <v>96.558217134883733</v>
      </c>
      <c r="AE47" s="48">
        <f>$N47*'GC + FA diet'!$L$10</f>
        <v>44.767869660465117</v>
      </c>
      <c r="AF47" s="48">
        <f>$N47*'GC + FA diet'!$M$10</f>
        <v>17.565150055813955</v>
      </c>
      <c r="AG47" s="48">
        <f>$N47*'GC + FA diet'!$N$10</f>
        <v>48.599279965116295</v>
      </c>
      <c r="AH47" s="48">
        <f>$N47*'GC + FA diet'!$O$10</f>
        <v>34.121919769767445</v>
      </c>
      <c r="AI47" s="48">
        <f>$N47*'GC + FA diet'!$P$10</f>
        <v>10.610324769767445</v>
      </c>
      <c r="AJ47" s="48">
        <f>$N47*'GC + FA diet'!$Q$10</f>
        <v>45.134975824418603</v>
      </c>
      <c r="AK47" s="48">
        <f>$N47*'GC + FA diet'!$R$10</f>
        <v>17.672800697674418</v>
      </c>
      <c r="AL47" s="48">
        <f>$N47*'GC + FA diet'!$S$10</f>
        <v>31.210568758139541</v>
      </c>
      <c r="AM47" s="48">
        <f>$F47*Ingredients!I$8</f>
        <v>29.268095999999996</v>
      </c>
      <c r="AN47" s="48">
        <f>$F47*Ingredients!J$8</f>
        <v>26.359943999999999</v>
      </c>
      <c r="AO47" s="48">
        <f>$F47*Ingredients!K$8</f>
        <v>46.205952000000003</v>
      </c>
      <c r="AP47" s="48">
        <f>$F47*Ingredients!L$8</f>
        <v>83.407584000000014</v>
      </c>
      <c r="AQ47" s="48">
        <f>$F47*Ingredients!M$8</f>
        <v>65.338104000000001</v>
      </c>
      <c r="AR47" s="48">
        <f>$F47*Ingredients!N$8</f>
        <v>21.026304000000003</v>
      </c>
      <c r="AS47" s="48">
        <f>$F47*Ingredients!O$8</f>
        <v>43.326191999999999</v>
      </c>
      <c r="AT47" s="48">
        <f>$F47*Ingredients!P$8</f>
        <v>39.651455999999989</v>
      </c>
      <c r="AU47" s="48">
        <f>$F47*Ingredients!Q$8</f>
        <v>12.196391999999999</v>
      </c>
      <c r="AV47" s="48">
        <f>$F47*Ingredients!R$8</f>
        <v>51.121824000000004</v>
      </c>
      <c r="AW47" s="48">
        <f>$F47*Ingredients!S$8</f>
        <v>5.3944800000000006</v>
      </c>
      <c r="AX47" s="48">
        <f>$F47*Ingredients!T$8</f>
        <v>32.991503999999999</v>
      </c>
      <c r="AY47" s="54">
        <f t="shared" si="14"/>
        <v>0.47480166898932713</v>
      </c>
      <c r="AZ47" s="54">
        <f t="shared" si="15"/>
        <v>0.94874636777304566</v>
      </c>
      <c r="BA47" s="54">
        <f t="shared" si="16"/>
        <v>1.1842898726594346</v>
      </c>
      <c r="BB47" s="54">
        <f t="shared" si="17"/>
        <v>0.86380617284478867</v>
      </c>
      <c r="BC47" s="54">
        <f t="shared" si="18"/>
        <v>1.4594865580056993</v>
      </c>
      <c r="BD47" s="54">
        <f t="shared" si="19"/>
        <v>1.1970466482317599</v>
      </c>
      <c r="BE47" s="54">
        <f t="shared" si="20"/>
        <v>0.89149864012591906</v>
      </c>
      <c r="BF47" s="54">
        <f t="shared" si="21"/>
        <v>1.1620523190823455</v>
      </c>
      <c r="BG47" s="54">
        <f t="shared" si="22"/>
        <v>1.1494833819556418</v>
      </c>
      <c r="BH47" s="54">
        <f t="shared" si="23"/>
        <v>1.132643212192493</v>
      </c>
      <c r="BI47" s="54">
        <f t="shared" si="24"/>
        <v>0.30524194168668839</v>
      </c>
      <c r="BJ47" s="54">
        <f t="shared" si="25"/>
        <v>1.0570619284660103</v>
      </c>
      <c r="BK47" s="56"/>
      <c r="BL47" s="56"/>
      <c r="BM47" s="14"/>
      <c r="BN47" s="14"/>
    </row>
    <row r="48" spans="1:66" x14ac:dyDescent="0.25">
      <c r="A48" s="60">
        <v>1654</v>
      </c>
      <c r="B48" s="60">
        <v>7</v>
      </c>
      <c r="C48" s="60" t="s">
        <v>114</v>
      </c>
      <c r="D48" s="60" t="s">
        <v>115</v>
      </c>
      <c r="E48" s="61">
        <v>6</v>
      </c>
      <c r="F48" s="60">
        <v>29.2</v>
      </c>
      <c r="G48" s="60">
        <v>3.18</v>
      </c>
      <c r="H48" s="60">
        <v>3.25</v>
      </c>
      <c r="I48" s="60">
        <v>4.62</v>
      </c>
      <c r="J48" s="54">
        <v>0.92856000000000005</v>
      </c>
      <c r="K48" s="54">
        <v>0.94899999999999995</v>
      </c>
      <c r="L48" s="54">
        <v>1.34904</v>
      </c>
      <c r="M48" s="48">
        <v>20.43</v>
      </c>
      <c r="N48" s="48">
        <f>M48/'GC + FA diet'!$D$24%</f>
        <v>60.577325581395364</v>
      </c>
      <c r="O48" s="48">
        <f>N48*'GC + FA diet'!$D$28</f>
        <v>140.52962878733723</v>
      </c>
      <c r="P48" s="62">
        <f>N48*'GC + FA diet'!$E$28</f>
        <v>1.3916963511627909</v>
      </c>
      <c r="Q48" s="48">
        <f>N48*'GC + FA diet'!$D$29</f>
        <v>286.88370569005787</v>
      </c>
      <c r="R48" s="62">
        <f>N48*'GC + FA diet'!$E$29</f>
        <v>2.9999484457566141</v>
      </c>
      <c r="S48" s="54">
        <f t="shared" si="6"/>
        <v>0.66567500000000002</v>
      </c>
      <c r="T48" s="54">
        <f t="shared" si="7"/>
        <v>2.7825215000000001</v>
      </c>
      <c r="U48" s="62">
        <f t="shared" si="8"/>
        <v>81.249627799999999</v>
      </c>
      <c r="V48" s="62">
        <f t="shared" si="9"/>
        <v>0.92856000000000005</v>
      </c>
      <c r="W48" s="62">
        <f t="shared" si="10"/>
        <v>0.57816724132214603</v>
      </c>
      <c r="X48" s="62">
        <f t="shared" si="11"/>
        <v>0.66721451071145588</v>
      </c>
      <c r="Y48" s="62">
        <f t="shared" si="12"/>
        <v>0.28321450883578625</v>
      </c>
      <c r="Z48" s="62">
        <f t="shared" si="13"/>
        <v>0.30952531911454528</v>
      </c>
      <c r="AA48" s="48">
        <f>$N48*'GC + FA diet'!$H$10</f>
        <v>69.886905990697684</v>
      </c>
      <c r="AB48" s="48">
        <f>$N48*'GC + FA diet'!$I$10</f>
        <v>31.499810204651158</v>
      </c>
      <c r="AC48" s="48">
        <f>$N48*'GC + FA diet'!$J$10</f>
        <v>44.233722303488392</v>
      </c>
      <c r="AD48" s="48">
        <f>$N48*'GC + FA diet'!$K$10</f>
        <v>109.47194095813956</v>
      </c>
      <c r="AE48" s="48">
        <f>$N48*'GC + FA diet'!$L$10</f>
        <v>50.755137467441862</v>
      </c>
      <c r="AF48" s="48">
        <f>$N48*'GC + FA diet'!$M$10</f>
        <v>19.914318293023261</v>
      </c>
      <c r="AG48" s="48">
        <f>$N48*'GC + FA diet'!$N$10</f>
        <v>55.098961691860481</v>
      </c>
      <c r="AH48" s="48">
        <f>$N48*'GC + FA diet'!$O$10</f>
        <v>38.685395166279079</v>
      </c>
      <c r="AI48" s="48">
        <f>$N48*'GC + FA diet'!$P$10</f>
        <v>12.029352666279074</v>
      </c>
      <c r="AJ48" s="48">
        <f>$N48*'GC + FA diet'!$Q$10</f>
        <v>51.171340515697672</v>
      </c>
      <c r="AK48" s="48">
        <f>$N48*'GC + FA diet'!$R$10</f>
        <v>20.036366162790699</v>
      </c>
      <c r="AL48" s="48">
        <f>$N48*'GC + FA diet'!$S$10</f>
        <v>35.384679230232564</v>
      </c>
      <c r="AM48" s="48">
        <f>$F48*Ingredients!I$8</f>
        <v>27.391935999999998</v>
      </c>
      <c r="AN48" s="48">
        <f>$F48*Ingredients!J$8</f>
        <v>24.670203999999998</v>
      </c>
      <c r="AO48" s="48">
        <f>$F48*Ingredients!K$8</f>
        <v>43.244031999999997</v>
      </c>
      <c r="AP48" s="48">
        <f>$F48*Ingredients!L$8</f>
        <v>78.060944000000006</v>
      </c>
      <c r="AQ48" s="48">
        <f>$F48*Ingredients!M$8</f>
        <v>61.149763999999998</v>
      </c>
      <c r="AR48" s="48">
        <f>$F48*Ingredients!N$8</f>
        <v>19.678464000000002</v>
      </c>
      <c r="AS48" s="48">
        <f>$F48*Ingredients!O$8</f>
        <v>40.548871999999996</v>
      </c>
      <c r="AT48" s="48">
        <f>$F48*Ingredients!P$8</f>
        <v>37.109695999999992</v>
      </c>
      <c r="AU48" s="48">
        <f>$F48*Ingredients!Q$8</f>
        <v>11.414572</v>
      </c>
      <c r="AV48" s="48">
        <f>$F48*Ingredients!R$8</f>
        <v>47.844784000000004</v>
      </c>
      <c r="AW48" s="48">
        <f>$F48*Ingredients!S$8</f>
        <v>5.0486800000000009</v>
      </c>
      <c r="AX48" s="48">
        <f>$F48*Ingredients!T$8</f>
        <v>30.876664000000002</v>
      </c>
      <c r="AY48" s="54">
        <f t="shared" si="14"/>
        <v>0.39194661162487304</v>
      </c>
      <c r="AZ48" s="54">
        <f t="shared" si="15"/>
        <v>0.78318579825465984</v>
      </c>
      <c r="BA48" s="54">
        <f t="shared" si="16"/>
        <v>0.9776258869489185</v>
      </c>
      <c r="BB48" s="54">
        <f t="shared" si="17"/>
        <v>0.71306805485297231</v>
      </c>
      <c r="BC48" s="54">
        <f t="shared" si="18"/>
        <v>1.2047994952082639</v>
      </c>
      <c r="BD48" s="54">
        <f t="shared" si="19"/>
        <v>0.98815654698529709</v>
      </c>
      <c r="BE48" s="54">
        <f t="shared" si="20"/>
        <v>0.7359280602558087</v>
      </c>
      <c r="BF48" s="54">
        <f t="shared" si="21"/>
        <v>0.95926888792252596</v>
      </c>
      <c r="BG48" s="54">
        <f t="shared" si="22"/>
        <v>0.94889328766605707</v>
      </c>
      <c r="BH48" s="54">
        <f t="shared" si="23"/>
        <v>0.93499180435429108</v>
      </c>
      <c r="BI48" s="54">
        <f t="shared" si="24"/>
        <v>0.25197583029680526</v>
      </c>
      <c r="BJ48" s="54">
        <f t="shared" si="25"/>
        <v>0.87259979945272681</v>
      </c>
      <c r="BK48" s="56"/>
      <c r="BL48" s="56"/>
      <c r="BM48" s="14"/>
      <c r="BN48" s="14"/>
    </row>
    <row r="49" spans="1:66" x14ac:dyDescent="0.25">
      <c r="A49" s="60">
        <v>1949</v>
      </c>
      <c r="B49" s="60">
        <v>1</v>
      </c>
      <c r="C49" s="60" t="s">
        <v>114</v>
      </c>
      <c r="D49" s="60" t="s">
        <v>115</v>
      </c>
      <c r="E49" s="61">
        <v>6</v>
      </c>
      <c r="F49" s="60">
        <v>25</v>
      </c>
      <c r="G49" s="60">
        <v>3.13</v>
      </c>
      <c r="H49" s="60">
        <v>3.46</v>
      </c>
      <c r="I49" s="60">
        <v>4.6500000000000004</v>
      </c>
      <c r="J49" s="54">
        <v>0.78250000000000008</v>
      </c>
      <c r="K49" s="54">
        <v>0.86499999999999999</v>
      </c>
      <c r="L49" s="54">
        <v>1.1625000000000001</v>
      </c>
      <c r="M49" s="48">
        <v>16.54</v>
      </c>
      <c r="N49" s="48">
        <f>M49/'GC + FA diet'!$D$24%</f>
        <v>49.043023255813964</v>
      </c>
      <c r="O49" s="48">
        <f>N49*'GC + FA diet'!$D$28</f>
        <v>113.77190700648839</v>
      </c>
      <c r="P49" s="62">
        <f>N49*'GC + FA diet'!$E$28</f>
        <v>1.1267086465116281</v>
      </c>
      <c r="Q49" s="48">
        <f>N49*'GC + FA diet'!$D$29</f>
        <v>232.25925071529892</v>
      </c>
      <c r="R49" s="62">
        <f>N49*'GC + FA diet'!$E$29</f>
        <v>2.4287394661191581</v>
      </c>
      <c r="S49" s="54">
        <f t="shared" si="6"/>
        <v>0.68351899999999999</v>
      </c>
      <c r="T49" s="54">
        <f t="shared" si="7"/>
        <v>2.8571094199999996</v>
      </c>
      <c r="U49" s="62">
        <f t="shared" si="8"/>
        <v>71.427735499999983</v>
      </c>
      <c r="V49" s="62">
        <f t="shared" si="9"/>
        <v>0.78250000000000008</v>
      </c>
      <c r="W49" s="62">
        <f t="shared" si="10"/>
        <v>0.62781522591448236</v>
      </c>
      <c r="X49" s="62">
        <f t="shared" si="11"/>
        <v>0.69450074996999178</v>
      </c>
      <c r="Y49" s="62">
        <f t="shared" si="12"/>
        <v>0.30753451274823662</v>
      </c>
      <c r="Z49" s="62">
        <f t="shared" si="13"/>
        <v>0.32218358984808843</v>
      </c>
      <c r="AA49" s="48">
        <f>$N49*'GC + FA diet'!$H$10</f>
        <v>56.580001227906976</v>
      </c>
      <c r="AB49" s="48">
        <f>$N49*'GC + FA diet'!$I$10</f>
        <v>25.502048986046507</v>
      </c>
      <c r="AC49" s="48">
        <f>$N49*'GC + FA diet'!$J$10</f>
        <v>35.811344439534899</v>
      </c>
      <c r="AD49" s="48">
        <f>$N49*'GC + FA diet'!$K$10</f>
        <v>88.627797525581414</v>
      </c>
      <c r="AE49" s="48">
        <f>$N49*'GC + FA diet'!$L$10</f>
        <v>41.091041297674423</v>
      </c>
      <c r="AF49" s="48">
        <f>$N49*'GC + FA diet'!$M$10</f>
        <v>16.122507320930236</v>
      </c>
      <c r="AG49" s="48">
        <f>$N49*'GC + FA diet'!$N$10</f>
        <v>44.607774174418616</v>
      </c>
      <c r="AH49" s="48">
        <f>$N49*'GC + FA diet'!$O$10</f>
        <v>31.319453551162795</v>
      </c>
      <c r="AI49" s="48">
        <f>$N49*'GC + FA diet'!$P$10</f>
        <v>9.738888551162793</v>
      </c>
      <c r="AJ49" s="48">
        <f>$N49*'GC + FA diet'!$Q$10</f>
        <v>41.427996677906975</v>
      </c>
      <c r="AK49" s="48">
        <f>$N49*'GC + FA diet'!$R$10</f>
        <v>16.221316511627908</v>
      </c>
      <c r="AL49" s="48">
        <f>$N49*'GC + FA diet'!$S$10</f>
        <v>28.647214609302331</v>
      </c>
      <c r="AM49" s="48">
        <f>$F49*Ingredients!I$8</f>
        <v>23.451999999999998</v>
      </c>
      <c r="AN49" s="48">
        <f>$F49*Ingredients!J$8</f>
        <v>21.121749999999999</v>
      </c>
      <c r="AO49" s="48">
        <f>$F49*Ingredients!K$8</f>
        <v>37.024000000000001</v>
      </c>
      <c r="AP49" s="48">
        <f>$F49*Ingredients!L$8</f>
        <v>66.833000000000013</v>
      </c>
      <c r="AQ49" s="48">
        <f>$F49*Ingredients!M$8</f>
        <v>52.35425</v>
      </c>
      <c r="AR49" s="48">
        <f>$F49*Ingredients!N$8</f>
        <v>16.848000000000003</v>
      </c>
      <c r="AS49" s="48">
        <f>$F49*Ingredients!O$8</f>
        <v>34.716500000000003</v>
      </c>
      <c r="AT49" s="48">
        <f>$F49*Ingredients!P$8</f>
        <v>31.771999999999995</v>
      </c>
      <c r="AU49" s="48">
        <f>$F49*Ingredients!Q$8</f>
        <v>9.7727500000000003</v>
      </c>
      <c r="AV49" s="48">
        <f>$F49*Ingredients!R$8</f>
        <v>40.963000000000008</v>
      </c>
      <c r="AW49" s="48">
        <f>$F49*Ingredients!S$8</f>
        <v>4.3225000000000007</v>
      </c>
      <c r="AX49" s="48">
        <f>$F49*Ingredients!T$8</f>
        <v>26.435500000000001</v>
      </c>
      <c r="AY49" s="54">
        <f t="shared" si="14"/>
        <v>0.41449274462780955</v>
      </c>
      <c r="AZ49" s="54">
        <f t="shared" si="15"/>
        <v>0.82823737071310632</v>
      </c>
      <c r="BA49" s="54">
        <f t="shared" si="16"/>
        <v>1.0338623299248815</v>
      </c>
      <c r="BB49" s="54">
        <f t="shared" si="17"/>
        <v>0.75408621071407556</v>
      </c>
      <c r="BC49" s="54">
        <f t="shared" si="18"/>
        <v>1.2741037546537675</v>
      </c>
      <c r="BD49" s="54">
        <f t="shared" si="19"/>
        <v>1.0449987501713169</v>
      </c>
      <c r="BE49" s="54">
        <f t="shared" si="20"/>
        <v>0.77826120317630654</v>
      </c>
      <c r="BF49" s="54">
        <f t="shared" si="21"/>
        <v>1.0144493724355035</v>
      </c>
      <c r="BG49" s="54">
        <f t="shared" si="22"/>
        <v>1.0034769315470977</v>
      </c>
      <c r="BH49" s="54">
        <f t="shared" si="23"/>
        <v>0.98877578654062837</v>
      </c>
      <c r="BI49" s="54">
        <f t="shared" si="24"/>
        <v>0.26647035688512138</v>
      </c>
      <c r="BJ49" s="54">
        <f t="shared" si="25"/>
        <v>0.92279477640439989</v>
      </c>
      <c r="BK49" s="56"/>
      <c r="BL49" s="56"/>
      <c r="BM49" s="14"/>
      <c r="BN49" s="14"/>
    </row>
    <row r="50" spans="1:66" x14ac:dyDescent="0.25">
      <c r="A50" s="60">
        <v>4060</v>
      </c>
      <c r="B50" s="60">
        <v>3</v>
      </c>
      <c r="C50" s="60" t="s">
        <v>114</v>
      </c>
      <c r="D50" s="60" t="s">
        <v>115</v>
      </c>
      <c r="E50" s="61">
        <v>6</v>
      </c>
      <c r="F50" s="60">
        <v>23</v>
      </c>
      <c r="G50" s="60">
        <v>2.4900000000000002</v>
      </c>
      <c r="H50" s="60">
        <v>3.16</v>
      </c>
      <c r="I50" s="60">
        <v>3.86</v>
      </c>
      <c r="J50" s="54">
        <v>0.5727000000000001</v>
      </c>
      <c r="K50" s="54">
        <v>0.72680000000000011</v>
      </c>
      <c r="L50" s="54">
        <v>0.88779999999999992</v>
      </c>
      <c r="M50" s="48">
        <v>15.08</v>
      </c>
      <c r="N50" s="48">
        <f>M50/'GC + FA diet'!$D$24%</f>
        <v>44.713953488372105</v>
      </c>
      <c r="O50" s="48">
        <f>N50*'GC + FA diet'!$D$28</f>
        <v>103.72916309902328</v>
      </c>
      <c r="P50" s="62">
        <f>N50*'GC + FA diet'!$E$28</f>
        <v>1.0272531069767443</v>
      </c>
      <c r="Q50" s="48">
        <f>N50*'GC + FA diet'!$D$29</f>
        <v>211.75752725433543</v>
      </c>
      <c r="R50" s="62">
        <f>N50*'GC + FA diet'!$E$29</f>
        <v>2.2143525483117839</v>
      </c>
      <c r="S50" s="54">
        <f t="shared" si="6"/>
        <v>0.58796400000000004</v>
      </c>
      <c r="T50" s="54">
        <f t="shared" si="7"/>
        <v>2.4576895200000002</v>
      </c>
      <c r="U50" s="62">
        <f t="shared" si="8"/>
        <v>56.526858960000006</v>
      </c>
      <c r="V50" s="62">
        <f t="shared" si="9"/>
        <v>0.5727000000000001</v>
      </c>
      <c r="W50" s="62">
        <f t="shared" si="10"/>
        <v>0.5449466405704787</v>
      </c>
      <c r="X50" s="62">
        <f t="shared" si="11"/>
        <v>0.55750622325736643</v>
      </c>
      <c r="Y50" s="62">
        <f t="shared" si="12"/>
        <v>0.2669414386016481</v>
      </c>
      <c r="Z50" s="62">
        <f t="shared" si="13"/>
        <v>0.25863090339278855</v>
      </c>
      <c r="AA50" s="48">
        <f>$N50*'GC + FA diet'!$H$10</f>
        <v>51.585635944186052</v>
      </c>
      <c r="AB50" s="48">
        <f>$N50*'GC + FA diet'!$I$10</f>
        <v>23.250961227906974</v>
      </c>
      <c r="AC50" s="48">
        <f>$N50*'GC + FA diet'!$J$10</f>
        <v>32.65024632093025</v>
      </c>
      <c r="AD50" s="48">
        <f>$N50*'GC + FA diet'!$K$10</f>
        <v>80.804545748837228</v>
      </c>
      <c r="AE50" s="48">
        <f>$N50*'GC + FA diet'!$L$10</f>
        <v>37.463899804651163</v>
      </c>
      <c r="AF50" s="48">
        <f>$N50*'GC + FA diet'!$M$10</f>
        <v>14.699359758139538</v>
      </c>
      <c r="AG50" s="48">
        <f>$N50*'GC + FA diet'!$N$10</f>
        <v>40.670207651162805</v>
      </c>
      <c r="AH50" s="48">
        <f>$N50*'GC + FA diet'!$O$10</f>
        <v>28.554858497674424</v>
      </c>
      <c r="AI50" s="48">
        <f>$N50*'GC + FA diet'!$P$10</f>
        <v>8.879228497674422</v>
      </c>
      <c r="AJ50" s="48">
        <f>$N50*'GC + FA diet'!$Q$10</f>
        <v>37.771111844186045</v>
      </c>
      <c r="AK50" s="48">
        <f>$N50*'GC + FA diet'!$R$10</f>
        <v>14.789446976744188</v>
      </c>
      <c r="AL50" s="48">
        <f>$N50*'GC + FA diet'!$S$10</f>
        <v>26.118500381395357</v>
      </c>
      <c r="AM50" s="48">
        <f>$F50*Ingredients!I$8</f>
        <v>21.575839999999999</v>
      </c>
      <c r="AN50" s="48">
        <f>$F50*Ingredients!J$8</f>
        <v>19.432010000000002</v>
      </c>
      <c r="AO50" s="48">
        <f>$F50*Ingredients!K$8</f>
        <v>34.062080000000002</v>
      </c>
      <c r="AP50" s="48">
        <f>$F50*Ingredients!L$8</f>
        <v>61.486360000000005</v>
      </c>
      <c r="AQ50" s="48">
        <f>$F50*Ingredients!M$8</f>
        <v>48.165910000000004</v>
      </c>
      <c r="AR50" s="48">
        <f>$F50*Ingredients!N$8</f>
        <v>15.500160000000001</v>
      </c>
      <c r="AS50" s="48">
        <f>$F50*Ingredients!O$8</f>
        <v>31.93918</v>
      </c>
      <c r="AT50" s="48">
        <f>$F50*Ingredients!P$8</f>
        <v>29.230239999999995</v>
      </c>
      <c r="AU50" s="48">
        <f>$F50*Ingredients!Q$8</f>
        <v>8.9909299999999988</v>
      </c>
      <c r="AV50" s="48">
        <f>$F50*Ingredients!R$8</f>
        <v>37.685960000000001</v>
      </c>
      <c r="AW50" s="48">
        <f>$F50*Ingredients!S$8</f>
        <v>3.9767000000000006</v>
      </c>
      <c r="AX50" s="48">
        <f>$F50*Ingredients!T$8</f>
        <v>24.32066</v>
      </c>
      <c r="AY50" s="54">
        <f t="shared" si="14"/>
        <v>0.41825286448623689</v>
      </c>
      <c r="AZ50" s="54">
        <f t="shared" si="15"/>
        <v>0.83575082378429699</v>
      </c>
      <c r="BA50" s="54">
        <f t="shared" si="16"/>
        <v>1.0432411340849426</v>
      </c>
      <c r="BB50" s="54">
        <f t="shared" si="17"/>
        <v>0.76092699278474429</v>
      </c>
      <c r="BC50" s="54">
        <f t="shared" si="18"/>
        <v>1.2856619372556666</v>
      </c>
      <c r="BD50" s="54">
        <f t="shared" si="19"/>
        <v>1.0544785796821547</v>
      </c>
      <c r="BE50" s="54">
        <f t="shared" si="20"/>
        <v>0.78532129154464314</v>
      </c>
      <c r="BF50" s="54">
        <f t="shared" si="21"/>
        <v>1.0236520696602498</v>
      </c>
      <c r="BG50" s="54">
        <f t="shared" si="22"/>
        <v>1.0125800909791693</v>
      </c>
      <c r="BH50" s="54">
        <f t="shared" si="23"/>
        <v>0.99774558280049275</v>
      </c>
      <c r="BI50" s="54">
        <f t="shared" si="24"/>
        <v>0.26888767418100229</v>
      </c>
      <c r="BJ50" s="54">
        <f t="shared" si="25"/>
        <v>0.93116601814260402</v>
      </c>
      <c r="BK50" s="56"/>
      <c r="BL50" s="56"/>
      <c r="BM50" s="14"/>
      <c r="BN50" s="14"/>
    </row>
    <row r="51" spans="1:66" x14ac:dyDescent="0.25">
      <c r="A51" s="60">
        <v>9101</v>
      </c>
      <c r="B51" s="60">
        <v>2</v>
      </c>
      <c r="C51" s="60" t="s">
        <v>114</v>
      </c>
      <c r="D51" s="60" t="s">
        <v>115</v>
      </c>
      <c r="E51" s="61">
        <v>6</v>
      </c>
      <c r="F51" s="60">
        <v>20.8</v>
      </c>
      <c r="G51" s="60">
        <v>2.87</v>
      </c>
      <c r="H51" s="60">
        <v>3.25</v>
      </c>
      <c r="I51" s="60">
        <v>4.7300000000000004</v>
      </c>
      <c r="J51" s="54">
        <v>0.59696000000000005</v>
      </c>
      <c r="K51" s="54">
        <v>0.67600000000000005</v>
      </c>
      <c r="L51" s="54">
        <v>0.98384000000000005</v>
      </c>
      <c r="M51" s="48">
        <v>17.12</v>
      </c>
      <c r="N51" s="48">
        <f>M51/'GC + FA diet'!$D$24%</f>
        <v>50.762790697674433</v>
      </c>
      <c r="O51" s="48">
        <f>N51*'GC + FA diet'!$D$28</f>
        <v>117.76149020260469</v>
      </c>
      <c r="P51" s="62">
        <f>N51*'GC + FA diet'!$E$28</f>
        <v>1.1662183813953491</v>
      </c>
      <c r="Q51" s="48">
        <f>N51*'GC + FA diet'!$D$29</f>
        <v>240.40377099431183</v>
      </c>
      <c r="R51" s="62">
        <f>N51*'GC + FA diet'!$E$29</f>
        <v>2.5139068718234574</v>
      </c>
      <c r="S51" s="54">
        <f t="shared" si="6"/>
        <v>0.65234999999999999</v>
      </c>
      <c r="T51" s="54">
        <f t="shared" si="7"/>
        <v>2.7268229999999996</v>
      </c>
      <c r="U51" s="62">
        <f t="shared" si="8"/>
        <v>56.717918399999995</v>
      </c>
      <c r="V51" s="62">
        <f t="shared" si="9"/>
        <v>0.59696000000000005</v>
      </c>
      <c r="W51" s="62">
        <f t="shared" si="10"/>
        <v>0.48163383719430453</v>
      </c>
      <c r="X51" s="62">
        <f t="shared" si="11"/>
        <v>0.51187668581055412</v>
      </c>
      <c r="Y51" s="62">
        <f t="shared" si="12"/>
        <v>0.2359277400908241</v>
      </c>
      <c r="Z51" s="62">
        <f t="shared" si="13"/>
        <v>0.23746305270528828</v>
      </c>
      <c r="AA51" s="48">
        <f>$N51*'GC + FA diet'!$H$10</f>
        <v>58.564064148837211</v>
      </c>
      <c r="AB51" s="48">
        <f>$N51*'GC + FA diet'!$I$10</f>
        <v>26.396316725581393</v>
      </c>
      <c r="AC51" s="48">
        <f>$N51*'GC + FA diet'!$J$10</f>
        <v>37.067123144186063</v>
      </c>
      <c r="AD51" s="48">
        <f>$N51*'GC + FA diet'!$K$10</f>
        <v>91.735664669767459</v>
      </c>
      <c r="AE51" s="48">
        <f>$N51*'GC + FA diet'!$L$10</f>
        <v>42.531960520930234</v>
      </c>
      <c r="AF51" s="48">
        <f>$N51*'GC + FA diet'!$M$10</f>
        <v>16.687867311627912</v>
      </c>
      <c r="AG51" s="48">
        <f>$N51*'GC + FA diet'!$N$10</f>
        <v>46.172012930232576</v>
      </c>
      <c r="AH51" s="48">
        <f>$N51*'GC + FA diet'!$O$10</f>
        <v>32.417717339534889</v>
      </c>
      <c r="AI51" s="48">
        <f>$N51*'GC + FA diet'!$P$10</f>
        <v>10.080397339534887</v>
      </c>
      <c r="AJ51" s="48">
        <f>$N51*'GC + FA diet'!$Q$10</f>
        <v>42.880731748837214</v>
      </c>
      <c r="AK51" s="48">
        <f>$N51*'GC + FA diet'!$R$10</f>
        <v>16.790141395348837</v>
      </c>
      <c r="AL51" s="48">
        <f>$N51*'GC + FA diet'!$S$10</f>
        <v>29.651772316279079</v>
      </c>
      <c r="AM51" s="48">
        <f>$F51*Ingredients!I$8</f>
        <v>19.512063999999999</v>
      </c>
      <c r="AN51" s="48">
        <f>$F51*Ingredients!J$8</f>
        <v>17.573295999999999</v>
      </c>
      <c r="AO51" s="48">
        <f>$F51*Ingredients!K$8</f>
        <v>30.803968000000001</v>
      </c>
      <c r="AP51" s="48">
        <f>$F51*Ingredients!L$8</f>
        <v>55.605056000000012</v>
      </c>
      <c r="AQ51" s="48">
        <f>$F51*Ingredients!M$8</f>
        <v>43.558736000000003</v>
      </c>
      <c r="AR51" s="48">
        <f>$F51*Ingredients!N$8</f>
        <v>14.017536000000002</v>
      </c>
      <c r="AS51" s="48">
        <f>$F51*Ingredients!O$8</f>
        <v>28.884128</v>
      </c>
      <c r="AT51" s="48">
        <f>$F51*Ingredients!P$8</f>
        <v>26.434303999999997</v>
      </c>
      <c r="AU51" s="48">
        <f>$F51*Ingredients!Q$8</f>
        <v>8.130927999999999</v>
      </c>
      <c r="AV51" s="48">
        <f>$F51*Ingredients!R$8</f>
        <v>34.081216000000005</v>
      </c>
      <c r="AW51" s="48">
        <f>$F51*Ingredients!S$8</f>
        <v>3.5963200000000008</v>
      </c>
      <c r="AX51" s="48">
        <f>$F51*Ingredients!T$8</f>
        <v>21.994336000000001</v>
      </c>
      <c r="AY51" s="54">
        <f t="shared" si="14"/>
        <v>0.33317469140138922</v>
      </c>
      <c r="AZ51" s="54">
        <f t="shared" si="15"/>
        <v>0.66574803532983973</v>
      </c>
      <c r="BA51" s="54">
        <f t="shared" si="16"/>
        <v>0.83103206796429163</v>
      </c>
      <c r="BB51" s="54">
        <f t="shared" si="17"/>
        <v>0.60614436272052541</v>
      </c>
      <c r="BC51" s="54">
        <f t="shared" si="18"/>
        <v>1.0241412685071145</v>
      </c>
      <c r="BD51" s="54">
        <f t="shared" si="19"/>
        <v>0.83998366826854776</v>
      </c>
      <c r="BE51" s="54">
        <f t="shared" si="20"/>
        <v>0.62557653796997903</v>
      </c>
      <c r="BF51" s="54">
        <f t="shared" si="21"/>
        <v>0.81542767873301658</v>
      </c>
      <c r="BG51" s="54">
        <f t="shared" si="22"/>
        <v>0.80660788718226883</v>
      </c>
      <c r="BH51" s="54">
        <f t="shared" si="23"/>
        <v>0.79479091447463879</v>
      </c>
      <c r="BI51" s="54">
        <f t="shared" si="24"/>
        <v>0.21419235939229461</v>
      </c>
      <c r="BJ51" s="54">
        <f t="shared" si="25"/>
        <v>0.74175451522420199</v>
      </c>
      <c r="BK51" s="56"/>
      <c r="BL51" s="56"/>
      <c r="BM51" s="14"/>
      <c r="BN51" s="14"/>
    </row>
    <row r="52" spans="1:66" x14ac:dyDescent="0.25">
      <c r="A52" s="60">
        <v>9109</v>
      </c>
      <c r="B52" s="60">
        <v>4</v>
      </c>
      <c r="C52" s="60" t="s">
        <v>114</v>
      </c>
      <c r="D52" s="60" t="s">
        <v>115</v>
      </c>
      <c r="E52" s="61">
        <v>6</v>
      </c>
      <c r="F52" s="60">
        <v>17.2</v>
      </c>
      <c r="G52" s="60">
        <v>3.02</v>
      </c>
      <c r="H52" s="60">
        <v>3.4</v>
      </c>
      <c r="I52" s="60">
        <v>4.74</v>
      </c>
      <c r="J52" s="54">
        <v>0.51944000000000001</v>
      </c>
      <c r="K52" s="54">
        <v>0.58479999999999999</v>
      </c>
      <c r="L52" s="54">
        <v>0.81528</v>
      </c>
      <c r="M52" s="48">
        <v>14.36</v>
      </c>
      <c r="N52" s="48">
        <f>M52/'GC + FA diet'!$D$24%</f>
        <v>42.579069767441872</v>
      </c>
      <c r="O52" s="48">
        <f>N52*'GC + FA diet'!$D$28</f>
        <v>98.776577062465137</v>
      </c>
      <c r="P52" s="62">
        <f>N52*'GC + FA diet'!$E$28</f>
        <v>0.9782065395348839</v>
      </c>
      <c r="Q52" s="48">
        <f>N52*'GC + FA diet'!$D$29</f>
        <v>201.64708828728493</v>
      </c>
      <c r="R52" s="62">
        <f>N52*'GC + FA diet'!$E$29</f>
        <v>2.1086274929547226</v>
      </c>
      <c r="S52" s="54">
        <f t="shared" si="6"/>
        <v>0.67523</v>
      </c>
      <c r="T52" s="54">
        <f t="shared" si="7"/>
        <v>2.8224613999999999</v>
      </c>
      <c r="U52" s="62">
        <f t="shared" si="8"/>
        <v>48.546336079999996</v>
      </c>
      <c r="V52" s="62">
        <f t="shared" si="9"/>
        <v>0.51944000000000001</v>
      </c>
      <c r="W52" s="62">
        <f t="shared" si="10"/>
        <v>0.49147619328112441</v>
      </c>
      <c r="X52" s="62">
        <f t="shared" si="11"/>
        <v>0.5310126021514664</v>
      </c>
      <c r="Y52" s="62">
        <f t="shared" si="12"/>
        <v>0.24074900605971772</v>
      </c>
      <c r="Z52" s="62">
        <f t="shared" si="13"/>
        <v>0.2463403335750558</v>
      </c>
      <c r="AA52" s="48">
        <f>$N52*'GC + FA diet'!$H$10</f>
        <v>49.122661283720937</v>
      </c>
      <c r="AB52" s="48">
        <f>$N52*'GC + FA diet'!$I$10</f>
        <v>22.140835758139534</v>
      </c>
      <c r="AC52" s="48">
        <f>$N52*'GC + FA diet'!$J$10</f>
        <v>31.091348618604666</v>
      </c>
      <c r="AD52" s="48">
        <f>$N52*'GC + FA diet'!$K$10</f>
        <v>76.946503776744208</v>
      </c>
      <c r="AE52" s="48">
        <f>$N52*'GC + FA diet'!$L$10</f>
        <v>35.675172493023261</v>
      </c>
      <c r="AF52" s="48">
        <f>$N52*'GC + FA diet'!$M$10</f>
        <v>13.9975335627907</v>
      </c>
      <c r="AG52" s="48">
        <f>$N52*'GC + FA diet'!$N$10</f>
        <v>38.728394023255831</v>
      </c>
      <c r="AH52" s="48">
        <f>$N52*'GC + FA diet'!$O$10</f>
        <v>27.191496553488378</v>
      </c>
      <c r="AI52" s="48">
        <f>$N52*'GC + FA diet'!$P$10</f>
        <v>8.4552865534883743</v>
      </c>
      <c r="AJ52" s="48">
        <f>$N52*'GC + FA diet'!$Q$10</f>
        <v>35.967716583720929</v>
      </c>
      <c r="AK52" s="48">
        <f>$N52*'GC + FA diet'!$R$10</f>
        <v>14.083319534883723</v>
      </c>
      <c r="AL52" s="48">
        <f>$N52*'GC + FA diet'!$S$10</f>
        <v>24.871463227906982</v>
      </c>
      <c r="AM52" s="48">
        <f>$F52*Ingredients!I$8</f>
        <v>16.134975999999998</v>
      </c>
      <c r="AN52" s="48">
        <f>$F52*Ingredients!J$8</f>
        <v>14.531763999999999</v>
      </c>
      <c r="AO52" s="48">
        <f>$F52*Ingredients!K$8</f>
        <v>25.472511999999998</v>
      </c>
      <c r="AP52" s="48">
        <f>$F52*Ingredients!L$8</f>
        <v>45.981104000000002</v>
      </c>
      <c r="AQ52" s="48">
        <f>$F52*Ingredients!M$8</f>
        <v>36.019723999999997</v>
      </c>
      <c r="AR52" s="48">
        <f>$F52*Ingredients!N$8</f>
        <v>11.591424</v>
      </c>
      <c r="AS52" s="48">
        <f>$F52*Ingredients!O$8</f>
        <v>23.884951999999998</v>
      </c>
      <c r="AT52" s="48">
        <f>$F52*Ingredients!P$8</f>
        <v>21.859135999999996</v>
      </c>
      <c r="AU52" s="48">
        <f>$F52*Ingredients!Q$8</f>
        <v>6.7236519999999995</v>
      </c>
      <c r="AV52" s="48">
        <f>$F52*Ingredients!R$8</f>
        <v>28.182544000000004</v>
      </c>
      <c r="AW52" s="48">
        <f>$F52*Ingredients!S$8</f>
        <v>2.9738800000000003</v>
      </c>
      <c r="AX52" s="48">
        <f>$F52*Ingredients!T$8</f>
        <v>18.187624</v>
      </c>
      <c r="AY52" s="54">
        <f t="shared" si="14"/>
        <v>0.32846298588767764</v>
      </c>
      <c r="AZ52" s="54">
        <f t="shared" si="15"/>
        <v>0.65633312846637926</v>
      </c>
      <c r="BA52" s="54">
        <f t="shared" si="16"/>
        <v>0.81927973959796563</v>
      </c>
      <c r="BB52" s="54">
        <f t="shared" si="17"/>
        <v>0.59757236187639517</v>
      </c>
      <c r="BC52" s="54">
        <f t="shared" si="18"/>
        <v>1.0096580193703091</v>
      </c>
      <c r="BD52" s="54">
        <f t="shared" si="19"/>
        <v>0.82810474774021603</v>
      </c>
      <c r="BE52" s="54">
        <f t="shared" si="20"/>
        <v>0.61672973027638167</v>
      </c>
      <c r="BF52" s="54">
        <f t="shared" si="21"/>
        <v>0.80389602525189818</v>
      </c>
      <c r="BG52" s="54">
        <f t="shared" si="22"/>
        <v>0.79520096184392952</v>
      </c>
      <c r="BH52" s="54">
        <f t="shared" si="23"/>
        <v>0.78355110295646313</v>
      </c>
      <c r="BI52" s="54">
        <f t="shared" si="24"/>
        <v>0.21116328381485905</v>
      </c>
      <c r="BJ52" s="54">
        <f t="shared" si="25"/>
        <v>0.73126473635023637</v>
      </c>
      <c r="BK52" s="56"/>
      <c r="BL52" s="56"/>
      <c r="BM52" s="14"/>
      <c r="BN52" s="14"/>
    </row>
    <row r="53" spans="1:66" x14ac:dyDescent="0.25">
      <c r="A53" s="60">
        <v>9112</v>
      </c>
      <c r="B53" s="60">
        <v>5</v>
      </c>
      <c r="C53" s="60" t="s">
        <v>114</v>
      </c>
      <c r="D53" s="60" t="s">
        <v>115</v>
      </c>
      <c r="E53" s="61">
        <v>6</v>
      </c>
      <c r="F53" s="60">
        <v>20.8</v>
      </c>
      <c r="G53" s="60">
        <v>3.5</v>
      </c>
      <c r="H53" s="60">
        <v>4.34</v>
      </c>
      <c r="I53" s="60">
        <v>4.6500000000000004</v>
      </c>
      <c r="J53" s="54">
        <v>0.72800000000000009</v>
      </c>
      <c r="K53" s="54">
        <v>0.90272000000000008</v>
      </c>
      <c r="L53" s="54">
        <v>0.96720000000000017</v>
      </c>
      <c r="M53" s="48">
        <v>14.3</v>
      </c>
      <c r="N53" s="48">
        <f>M53/'GC + FA diet'!$D$24%</f>
        <v>42.40116279069769</v>
      </c>
      <c r="O53" s="48">
        <f>N53*'GC + FA diet'!$D$28</f>
        <v>98.363861559418638</v>
      </c>
      <c r="P53" s="62">
        <f>N53*'GC + FA diet'!$E$28</f>
        <v>0.97411932558139558</v>
      </c>
      <c r="Q53" s="48">
        <f>N53*'GC + FA diet'!$D$29</f>
        <v>200.8045517066974</v>
      </c>
      <c r="R53" s="62">
        <f>N53*'GC + FA diet'!$E$29</f>
        <v>2.0998170716749676</v>
      </c>
      <c r="S53" s="54">
        <f t="shared" si="6"/>
        <v>0.78636100000000009</v>
      </c>
      <c r="T53" s="54">
        <f t="shared" si="7"/>
        <v>3.2869889800000003</v>
      </c>
      <c r="U53" s="62">
        <f t="shared" si="8"/>
        <v>68.369370784000012</v>
      </c>
      <c r="V53" s="62">
        <f t="shared" si="9"/>
        <v>0.72800000000000009</v>
      </c>
      <c r="W53" s="62">
        <f t="shared" si="10"/>
        <v>0.69506594901929653</v>
      </c>
      <c r="X53" s="62">
        <f t="shared" si="11"/>
        <v>0.74734170740889361</v>
      </c>
      <c r="Y53" s="62">
        <f t="shared" si="12"/>
        <v>0.34047719637283352</v>
      </c>
      <c r="Z53" s="62">
        <f t="shared" si="13"/>
        <v>0.34669686698912972</v>
      </c>
      <c r="AA53" s="48">
        <f>$N53*'GC + FA diet'!$H$10</f>
        <v>48.917413395348845</v>
      </c>
      <c r="AB53" s="48">
        <f>$N53*'GC + FA diet'!$I$10</f>
        <v>22.048325302325583</v>
      </c>
      <c r="AC53" s="48">
        <f>$N53*'GC + FA diet'!$J$10</f>
        <v>30.961440476744201</v>
      </c>
      <c r="AD53" s="48">
        <f>$N53*'GC + FA diet'!$K$10</f>
        <v>76.625000279069795</v>
      </c>
      <c r="AE53" s="48">
        <f>$N53*'GC + FA diet'!$L$10</f>
        <v>35.526111883720937</v>
      </c>
      <c r="AF53" s="48">
        <f>$N53*'GC + FA diet'!$M$10</f>
        <v>13.939048046511632</v>
      </c>
      <c r="AG53" s="48">
        <f>$N53*'GC + FA diet'!$N$10</f>
        <v>38.566576220930251</v>
      </c>
      <c r="AH53" s="48">
        <f>$N53*'GC + FA diet'!$O$10</f>
        <v>27.077883058139541</v>
      </c>
      <c r="AI53" s="48">
        <f>$N53*'GC + FA diet'!$P$10</f>
        <v>8.4199580581395388</v>
      </c>
      <c r="AJ53" s="48">
        <f>$N53*'GC + FA diet'!$Q$10</f>
        <v>35.817433645348842</v>
      </c>
      <c r="AK53" s="48">
        <f>$N53*'GC + FA diet'!$R$10</f>
        <v>14.02447558139535</v>
      </c>
      <c r="AL53" s="48">
        <f>$N53*'GC + FA diet'!$S$10</f>
        <v>24.767543465116287</v>
      </c>
      <c r="AM53" s="48">
        <f>$F53*Ingredients!I$8</f>
        <v>19.512063999999999</v>
      </c>
      <c r="AN53" s="48">
        <f>$F53*Ingredients!J$8</f>
        <v>17.573295999999999</v>
      </c>
      <c r="AO53" s="48">
        <f>$F53*Ingredients!K$8</f>
        <v>30.803968000000001</v>
      </c>
      <c r="AP53" s="48">
        <f>$F53*Ingredients!L$8</f>
        <v>55.605056000000012</v>
      </c>
      <c r="AQ53" s="48">
        <f>$F53*Ingredients!M$8</f>
        <v>43.558736000000003</v>
      </c>
      <c r="AR53" s="48">
        <f>$F53*Ingredients!N$8</f>
        <v>14.017536000000002</v>
      </c>
      <c r="AS53" s="48">
        <f>$F53*Ingredients!O$8</f>
        <v>28.884128</v>
      </c>
      <c r="AT53" s="48">
        <f>$F53*Ingredients!P$8</f>
        <v>26.434303999999997</v>
      </c>
      <c r="AU53" s="48">
        <f>$F53*Ingredients!Q$8</f>
        <v>8.130927999999999</v>
      </c>
      <c r="AV53" s="48">
        <f>$F53*Ingredients!R$8</f>
        <v>34.081216000000005</v>
      </c>
      <c r="AW53" s="48">
        <f>$F53*Ingredients!S$8</f>
        <v>3.5963200000000008</v>
      </c>
      <c r="AX53" s="48">
        <f>$F53*Ingredients!T$8</f>
        <v>21.994336000000001</v>
      </c>
      <c r="AY53" s="54">
        <f t="shared" si="14"/>
        <v>0.39887767250292183</v>
      </c>
      <c r="AZ53" s="54">
        <f t="shared" si="15"/>
        <v>0.79703541012915058</v>
      </c>
      <c r="BA53" s="54">
        <f t="shared" si="16"/>
        <v>0.99491391633207504</v>
      </c>
      <c r="BB53" s="54">
        <f t="shared" si="17"/>
        <v>0.72567772655771978</v>
      </c>
      <c r="BC53" s="54">
        <f t="shared" si="18"/>
        <v>1.2261047913875383</v>
      </c>
      <c r="BD53" s="54">
        <f t="shared" si="19"/>
        <v>1.0056307972557719</v>
      </c>
      <c r="BE53" s="54">
        <f t="shared" si="20"/>
        <v>0.74894198112210064</v>
      </c>
      <c r="BF53" s="54">
        <f t="shared" si="21"/>
        <v>0.97623229789575128</v>
      </c>
      <c r="BG53" s="54">
        <f t="shared" si="22"/>
        <v>0.96567321878045043</v>
      </c>
      <c r="BH53" s="54">
        <f t="shared" si="23"/>
        <v>0.95152590600040665</v>
      </c>
      <c r="BI53" s="54">
        <f t="shared" si="24"/>
        <v>0.25643169180392189</v>
      </c>
      <c r="BJ53" s="54">
        <f t="shared" si="25"/>
        <v>0.88803058046421945</v>
      </c>
      <c r="BK53" s="56"/>
      <c r="BL53" s="56"/>
      <c r="BM53" s="14"/>
      <c r="BN53" s="14"/>
    </row>
    <row r="54" spans="1:66" x14ac:dyDescent="0.25">
      <c r="A54" s="60">
        <v>9117</v>
      </c>
      <c r="B54" s="60">
        <v>8</v>
      </c>
      <c r="C54" s="60" t="s">
        <v>114</v>
      </c>
      <c r="D54" s="60" t="s">
        <v>115</v>
      </c>
      <c r="E54" s="61">
        <v>6</v>
      </c>
      <c r="F54" s="60">
        <v>23.4</v>
      </c>
      <c r="G54" s="60">
        <v>3.1</v>
      </c>
      <c r="H54" s="60">
        <v>3.46</v>
      </c>
      <c r="I54" s="60">
        <v>4.82</v>
      </c>
      <c r="J54" s="54">
        <v>0.72539999999999993</v>
      </c>
      <c r="K54" s="54">
        <v>0.80963999999999992</v>
      </c>
      <c r="L54" s="54">
        <v>1.12788</v>
      </c>
      <c r="M54" s="48">
        <v>16.2</v>
      </c>
      <c r="N54" s="48">
        <f>M54/'GC + FA diet'!$D$24%</f>
        <v>48.034883720930246</v>
      </c>
      <c r="O54" s="48">
        <f>N54*'GC + FA diet'!$D$28</f>
        <v>111.43318582255817</v>
      </c>
      <c r="P54" s="62">
        <f>N54*'GC + FA diet'!$E$28</f>
        <v>1.1035477674418606</v>
      </c>
      <c r="Q54" s="48">
        <f>N54*'GC + FA diet'!$D$29</f>
        <v>227.4848767586362</v>
      </c>
      <c r="R54" s="62">
        <f>N54*'GC + FA diet'!$E$29</f>
        <v>2.3788137455338791</v>
      </c>
      <c r="S54" s="54">
        <f t="shared" si="6"/>
        <v>0.68852400000000002</v>
      </c>
      <c r="T54" s="54">
        <f t="shared" si="7"/>
        <v>2.8780303199999997</v>
      </c>
      <c r="U54" s="62">
        <f t="shared" si="8"/>
        <v>67.34590948799999</v>
      </c>
      <c r="V54" s="62">
        <f t="shared" si="9"/>
        <v>0.72539999999999993</v>
      </c>
      <c r="W54" s="62">
        <f t="shared" si="10"/>
        <v>0.60436133985470875</v>
      </c>
      <c r="X54" s="62">
        <f t="shared" si="11"/>
        <v>0.65733448193325894</v>
      </c>
      <c r="Y54" s="62">
        <f t="shared" si="12"/>
        <v>0.29604565563914254</v>
      </c>
      <c r="Z54" s="62">
        <f t="shared" si="13"/>
        <v>0.30494190701643092</v>
      </c>
      <c r="AA54" s="48">
        <f>$N54*'GC + FA diet'!$H$10</f>
        <v>55.416929860465117</v>
      </c>
      <c r="AB54" s="48">
        <f>$N54*'GC + FA diet'!$I$10</f>
        <v>24.977823069767439</v>
      </c>
      <c r="AC54" s="48">
        <f>$N54*'GC + FA diet'!$J$10</f>
        <v>35.075198302325596</v>
      </c>
      <c r="AD54" s="48">
        <f>$N54*'GC + FA diet'!$K$10</f>
        <v>86.805944372093052</v>
      </c>
      <c r="AE54" s="48">
        <f>$N54*'GC + FA diet'!$L$10</f>
        <v>40.24636451162791</v>
      </c>
      <c r="AF54" s="48">
        <f>$N54*'GC + FA diet'!$M$10</f>
        <v>15.791089395348841</v>
      </c>
      <c r="AG54" s="48">
        <f>$N54*'GC + FA diet'!$N$10</f>
        <v>43.690806627906994</v>
      </c>
      <c r="AH54" s="48">
        <f>$N54*'GC + FA diet'!$O$10</f>
        <v>30.675643744186054</v>
      </c>
      <c r="AI54" s="48">
        <f>$N54*'GC + FA diet'!$P$10</f>
        <v>9.53869374418605</v>
      </c>
      <c r="AJ54" s="48">
        <f>$N54*'GC + FA diet'!$Q$10</f>
        <v>40.576393360465119</v>
      </c>
      <c r="AK54" s="48">
        <f>$N54*'GC + FA diet'!$R$10</f>
        <v>15.887867441860466</v>
      </c>
      <c r="AL54" s="48">
        <f>$N54*'GC + FA diet'!$S$10</f>
        <v>28.058335953488381</v>
      </c>
      <c r="AM54" s="48">
        <f>$F54*Ingredients!I$8</f>
        <v>21.951071999999996</v>
      </c>
      <c r="AN54" s="48">
        <f>$F54*Ingredients!J$8</f>
        <v>19.769957999999999</v>
      </c>
      <c r="AO54" s="48">
        <f>$F54*Ingredients!K$8</f>
        <v>34.654463999999997</v>
      </c>
      <c r="AP54" s="48">
        <f>$F54*Ingredients!L$8</f>
        <v>62.555688000000004</v>
      </c>
      <c r="AQ54" s="48">
        <f>$F54*Ingredients!M$8</f>
        <v>49.003577999999997</v>
      </c>
      <c r="AR54" s="48">
        <f>$F54*Ingredients!N$8</f>
        <v>15.769728000000001</v>
      </c>
      <c r="AS54" s="48">
        <f>$F54*Ingredients!O$8</f>
        <v>32.494644000000001</v>
      </c>
      <c r="AT54" s="48">
        <f>$F54*Ingredients!P$8</f>
        <v>29.738591999999993</v>
      </c>
      <c r="AU54" s="48">
        <f>$F54*Ingredients!Q$8</f>
        <v>9.1472939999999987</v>
      </c>
      <c r="AV54" s="48">
        <f>$F54*Ingredients!R$8</f>
        <v>38.341368000000003</v>
      </c>
      <c r="AW54" s="48">
        <f>$F54*Ingredients!S$8</f>
        <v>4.0458600000000002</v>
      </c>
      <c r="AX54" s="48">
        <f>$F54*Ingredients!T$8</f>
        <v>24.743627999999998</v>
      </c>
      <c r="AY54" s="54">
        <f t="shared" si="14"/>
        <v>0.39610768866609603</v>
      </c>
      <c r="AZ54" s="54">
        <f t="shared" si="15"/>
        <v>0.79150044200325387</v>
      </c>
      <c r="BA54" s="54">
        <f t="shared" si="16"/>
        <v>0.9880047919131022</v>
      </c>
      <c r="BB54" s="54">
        <f t="shared" si="17"/>
        <v>0.72063829790106881</v>
      </c>
      <c r="BC54" s="54">
        <f t="shared" si="18"/>
        <v>1.2175901747806803</v>
      </c>
      <c r="BD54" s="54">
        <f t="shared" si="19"/>
        <v>0.99864725005260668</v>
      </c>
      <c r="BE54" s="54">
        <f t="shared" si="20"/>
        <v>0.74374099514208614</v>
      </c>
      <c r="BF54" s="54">
        <f t="shared" si="21"/>
        <v>0.96945290693814179</v>
      </c>
      <c r="BG54" s="54">
        <f t="shared" si="22"/>
        <v>0.9589671547611418</v>
      </c>
      <c r="BH54" s="54">
        <f t="shared" si="23"/>
        <v>0.94491808720873716</v>
      </c>
      <c r="BI54" s="54">
        <f t="shared" si="24"/>
        <v>0.25465091616639463</v>
      </c>
      <c r="BJ54" s="54">
        <f t="shared" si="25"/>
        <v>0.88186370143321779</v>
      </c>
      <c r="BK54" s="56"/>
      <c r="BL54" s="56"/>
      <c r="BM54" s="14"/>
      <c r="BN54" s="14"/>
    </row>
    <row r="55" spans="1:66" x14ac:dyDescent="0.25">
      <c r="A55" s="60">
        <v>9124</v>
      </c>
      <c r="B55" s="60">
        <v>9</v>
      </c>
      <c r="C55" s="60" t="s">
        <v>114</v>
      </c>
      <c r="D55" s="60" t="s">
        <v>115</v>
      </c>
      <c r="E55" s="61">
        <v>6</v>
      </c>
      <c r="F55" s="60">
        <v>24</v>
      </c>
      <c r="G55" s="60">
        <v>2.99</v>
      </c>
      <c r="H55" s="60">
        <v>3.58</v>
      </c>
      <c r="I55" s="60">
        <v>4.63</v>
      </c>
      <c r="J55" s="54">
        <v>0.71760000000000002</v>
      </c>
      <c r="K55" s="54">
        <v>0.85919999999999996</v>
      </c>
      <c r="L55" s="54">
        <v>1.1112</v>
      </c>
      <c r="M55" s="48">
        <v>16.53</v>
      </c>
      <c r="N55" s="48">
        <f>M55/'GC + FA diet'!$D$24%</f>
        <v>49.013372093023271</v>
      </c>
      <c r="O55" s="48">
        <f>N55*'GC + FA diet'!$D$28</f>
        <v>113.703121089314</v>
      </c>
      <c r="P55" s="62">
        <f>N55*'GC + FA diet'!$E$28</f>
        <v>1.1260274441860467</v>
      </c>
      <c r="Q55" s="48">
        <f>N55*'GC + FA diet'!$D$29</f>
        <v>232.1188279518677</v>
      </c>
      <c r="R55" s="62">
        <f>N55*'GC + FA diet'!$E$29</f>
        <v>2.4272710625725327</v>
      </c>
      <c r="S55" s="54">
        <f t="shared" si="6"/>
        <v>0.68589699999999998</v>
      </c>
      <c r="T55" s="54">
        <f t="shared" si="7"/>
        <v>2.8670494599999996</v>
      </c>
      <c r="U55" s="62">
        <f t="shared" si="8"/>
        <v>68.809187039999983</v>
      </c>
      <c r="V55" s="62">
        <f t="shared" si="9"/>
        <v>0.71760000000000002</v>
      </c>
      <c r="W55" s="62">
        <f t="shared" si="10"/>
        <v>0.60516533214554635</v>
      </c>
      <c r="X55" s="62">
        <f t="shared" si="11"/>
        <v>0.6372846449748123</v>
      </c>
      <c r="Y55" s="62">
        <f t="shared" si="12"/>
        <v>0.29643949026947652</v>
      </c>
      <c r="Z55" s="62">
        <f t="shared" si="13"/>
        <v>0.29564065219788627</v>
      </c>
      <c r="AA55" s="48">
        <f>$N55*'GC + FA diet'!$H$10</f>
        <v>56.545793246511636</v>
      </c>
      <c r="AB55" s="48">
        <f>$N55*'GC + FA diet'!$I$10</f>
        <v>25.486630576744187</v>
      </c>
      <c r="AC55" s="48">
        <f>$N55*'GC + FA diet'!$J$10</f>
        <v>35.789693082558159</v>
      </c>
      <c r="AD55" s="48">
        <f>$N55*'GC + FA diet'!$K$10</f>
        <v>88.574213609302348</v>
      </c>
      <c r="AE55" s="48">
        <f>$N55*'GC + FA diet'!$L$10</f>
        <v>41.066197862790702</v>
      </c>
      <c r="AF55" s="48">
        <f>$N55*'GC + FA diet'!$M$10</f>
        <v>16.112759734883724</v>
      </c>
      <c r="AG55" s="48">
        <f>$N55*'GC + FA diet'!$N$10</f>
        <v>44.580804540697692</v>
      </c>
      <c r="AH55" s="48">
        <f>$N55*'GC + FA diet'!$O$10</f>
        <v>31.300517968604659</v>
      </c>
      <c r="AI55" s="48">
        <f>$N55*'GC + FA diet'!$P$10</f>
        <v>9.7330004686046543</v>
      </c>
      <c r="AJ55" s="48">
        <f>$N55*'GC + FA diet'!$Q$10</f>
        <v>41.40294952151163</v>
      </c>
      <c r="AK55" s="48">
        <f>$N55*'GC + FA diet'!$R$10</f>
        <v>16.211509186046513</v>
      </c>
      <c r="AL55" s="48">
        <f>$N55*'GC + FA diet'!$S$10</f>
        <v>28.629894648837219</v>
      </c>
      <c r="AM55" s="48">
        <f>$F55*Ingredients!I$8</f>
        <v>22.513919999999999</v>
      </c>
      <c r="AN55" s="48">
        <f>$F55*Ingredients!J$8</f>
        <v>20.276879999999998</v>
      </c>
      <c r="AO55" s="48">
        <f>$F55*Ingredients!K$8</f>
        <v>35.543040000000005</v>
      </c>
      <c r="AP55" s="48">
        <f>$F55*Ingredients!L$8</f>
        <v>64.159680000000009</v>
      </c>
      <c r="AQ55" s="48">
        <f>$F55*Ingredients!M$8</f>
        <v>50.260080000000002</v>
      </c>
      <c r="AR55" s="48">
        <f>$F55*Ingredients!N$8</f>
        <v>16.174080000000004</v>
      </c>
      <c r="AS55" s="48">
        <f>$F55*Ingredients!O$8</f>
        <v>33.327840000000002</v>
      </c>
      <c r="AT55" s="48">
        <f>$F55*Ingredients!P$8</f>
        <v>30.501119999999993</v>
      </c>
      <c r="AU55" s="48">
        <f>$F55*Ingredients!Q$8</f>
        <v>9.3818400000000004</v>
      </c>
      <c r="AV55" s="48">
        <f>$F55*Ingredients!R$8</f>
        <v>39.324480000000008</v>
      </c>
      <c r="AW55" s="48">
        <f>$F55*Ingredients!S$8</f>
        <v>4.1496000000000004</v>
      </c>
      <c r="AX55" s="48">
        <f>$F55*Ingredients!T$8</f>
        <v>25.378080000000001</v>
      </c>
      <c r="AY55" s="54">
        <f t="shared" si="14"/>
        <v>0.39815375658186392</v>
      </c>
      <c r="AZ55" s="54">
        <f t="shared" si="15"/>
        <v>0.79558888488390711</v>
      </c>
      <c r="BA55" s="54">
        <f t="shared" si="16"/>
        <v>0.9931082649412728</v>
      </c>
      <c r="BB55" s="54">
        <f t="shared" si="17"/>
        <v>0.72436070709028288</v>
      </c>
      <c r="BC55" s="54">
        <f t="shared" si="18"/>
        <v>1.223879555831481</v>
      </c>
      <c r="BD55" s="54">
        <f t="shared" si="19"/>
        <v>1.003805695990335</v>
      </c>
      <c r="BE55" s="54">
        <f t="shared" si="20"/>
        <v>0.74758273977705159</v>
      </c>
      <c r="BF55" s="54">
        <f t="shared" si="21"/>
        <v>0.97446055143859012</v>
      </c>
      <c r="BG55" s="54">
        <f t="shared" si="22"/>
        <v>0.96392063580625753</v>
      </c>
      <c r="BH55" s="54">
        <f t="shared" si="23"/>
        <v>0.94979899872998863</v>
      </c>
      <c r="BI55" s="54">
        <f t="shared" si="24"/>
        <v>0.25596629853386033</v>
      </c>
      <c r="BJ55" s="54">
        <f t="shared" si="25"/>
        <v>0.88641890971927528</v>
      </c>
      <c r="BK55" s="56"/>
      <c r="BL55" s="56"/>
      <c r="BM55" s="14"/>
      <c r="BN55" s="14"/>
    </row>
    <row r="56" spans="1:66" x14ac:dyDescent="0.25">
      <c r="A56" s="60">
        <v>9126</v>
      </c>
      <c r="B56" s="60">
        <v>10</v>
      </c>
      <c r="C56" s="60" t="s">
        <v>114</v>
      </c>
      <c r="D56" s="60" t="s">
        <v>115</v>
      </c>
      <c r="E56" s="61">
        <v>6</v>
      </c>
      <c r="F56" s="60">
        <v>21</v>
      </c>
      <c r="G56" s="60">
        <v>3.1</v>
      </c>
      <c r="H56" s="60">
        <v>3.31</v>
      </c>
      <c r="I56" s="60">
        <v>4.71</v>
      </c>
      <c r="J56" s="54">
        <v>0.65100000000000002</v>
      </c>
      <c r="K56" s="54">
        <v>0.69509999999999994</v>
      </c>
      <c r="L56" s="54">
        <v>0.98910000000000009</v>
      </c>
      <c r="M56" s="48">
        <v>18.55</v>
      </c>
      <c r="N56" s="48">
        <f>M56/'GC + FA diet'!$D$24%</f>
        <v>55.0029069767442</v>
      </c>
      <c r="O56" s="48">
        <f>N56*'GC + FA diet'!$D$28</f>
        <v>127.59787635854654</v>
      </c>
      <c r="P56" s="62">
        <f>N56*'GC + FA diet'!$E$28</f>
        <v>1.2636303139534886</v>
      </c>
      <c r="Q56" s="48">
        <f>N56*'GC + FA diet'!$D$29</f>
        <v>260.48422616498158</v>
      </c>
      <c r="R56" s="62">
        <f>N56*'GC + FA diet'!$E$29</f>
        <v>2.7238885789909544</v>
      </c>
      <c r="S56" s="54">
        <f t="shared" si="6"/>
        <v>0.67024399999999995</v>
      </c>
      <c r="T56" s="54">
        <f t="shared" si="7"/>
        <v>2.8016199199999998</v>
      </c>
      <c r="U56" s="62">
        <f t="shared" si="8"/>
        <v>58.834018319999998</v>
      </c>
      <c r="V56" s="62">
        <f t="shared" si="9"/>
        <v>0.65100000000000002</v>
      </c>
      <c r="W56" s="62">
        <f t="shared" si="10"/>
        <v>0.46108932216613085</v>
      </c>
      <c r="X56" s="62">
        <f t="shared" si="11"/>
        <v>0.51518232256017393</v>
      </c>
      <c r="Y56" s="62">
        <f t="shared" si="12"/>
        <v>0.22586403478703004</v>
      </c>
      <c r="Z56" s="62">
        <f t="shared" si="13"/>
        <v>0.23899655992579494</v>
      </c>
      <c r="AA56" s="48">
        <f>$N56*'GC + FA diet'!$H$10</f>
        <v>63.455805488372093</v>
      </c>
      <c r="AB56" s="48">
        <f>$N56*'GC + FA diet'!$I$10</f>
        <v>28.601149255813951</v>
      </c>
      <c r="AC56" s="48">
        <f>$N56*'GC + FA diet'!$J$10</f>
        <v>40.163267191860484</v>
      </c>
      <c r="AD56" s="48">
        <f>$N56*'GC + FA diet'!$K$10</f>
        <v>99.398164697674446</v>
      </c>
      <c r="AE56" s="48">
        <f>$N56*'GC + FA diet'!$L$10</f>
        <v>46.084571709302331</v>
      </c>
      <c r="AF56" s="48">
        <f>$N56*'GC + FA diet'!$M$10</f>
        <v>18.081772116279073</v>
      </c>
      <c r="AG56" s="48">
        <f>$N56*'GC + FA diet'!$N$10</f>
        <v>50.0286705523256</v>
      </c>
      <c r="AH56" s="48">
        <f>$N56*'GC + FA diet'!$O$10</f>
        <v>35.125505645348845</v>
      </c>
      <c r="AI56" s="48">
        <f>$N56*'GC + FA diet'!$P$10</f>
        <v>10.92239314534884</v>
      </c>
      <c r="AJ56" s="48">
        <f>$N56*'GC + FA diet'!$Q$10</f>
        <v>46.462475113372093</v>
      </c>
      <c r="AK56" s="48">
        <f>$N56*'GC + FA diet'!$R$10</f>
        <v>18.192588953488372</v>
      </c>
      <c r="AL56" s="48">
        <f>$N56*'GC + FA diet'!$S$10</f>
        <v>32.128526662790705</v>
      </c>
      <c r="AM56" s="48">
        <f>$F56*Ingredients!I$8</f>
        <v>19.699679999999997</v>
      </c>
      <c r="AN56" s="48">
        <f>$F56*Ingredients!J$8</f>
        <v>17.742270000000001</v>
      </c>
      <c r="AO56" s="48">
        <f>$F56*Ingredients!K$8</f>
        <v>31.100160000000002</v>
      </c>
      <c r="AP56" s="48">
        <f>$F56*Ingredients!L$8</f>
        <v>56.139720000000011</v>
      </c>
      <c r="AQ56" s="48">
        <f>$F56*Ingredients!M$8</f>
        <v>43.97757</v>
      </c>
      <c r="AR56" s="48">
        <f>$F56*Ingredients!N$8</f>
        <v>14.152320000000001</v>
      </c>
      <c r="AS56" s="48">
        <f>$F56*Ingredients!O$8</f>
        <v>29.161860000000001</v>
      </c>
      <c r="AT56" s="48">
        <f>$F56*Ingredients!P$8</f>
        <v>26.688479999999995</v>
      </c>
      <c r="AU56" s="48">
        <f>$F56*Ingredients!Q$8</f>
        <v>8.209109999999999</v>
      </c>
      <c r="AV56" s="48">
        <f>$F56*Ingredients!R$8</f>
        <v>34.408920000000002</v>
      </c>
      <c r="AW56" s="48">
        <f>$F56*Ingredients!S$8</f>
        <v>3.6309000000000005</v>
      </c>
      <c r="AX56" s="48">
        <f>$F56*Ingredients!T$8</f>
        <v>22.205819999999999</v>
      </c>
      <c r="AY56" s="54">
        <f t="shared" si="14"/>
        <v>0.31044724510840616</v>
      </c>
      <c r="AZ56" s="54">
        <f t="shared" si="15"/>
        <v>0.62033416354391457</v>
      </c>
      <c r="BA56" s="54">
        <f t="shared" si="16"/>
        <v>0.77434337827732258</v>
      </c>
      <c r="BB56" s="54">
        <f t="shared" si="17"/>
        <v>0.56479634378313104</v>
      </c>
      <c r="BC56" s="54">
        <f t="shared" si="18"/>
        <v>0.95427967254218782</v>
      </c>
      <c r="BD56" s="54">
        <f t="shared" si="19"/>
        <v>0.78268434692076594</v>
      </c>
      <c r="BE56" s="54">
        <f t="shared" si="20"/>
        <v>0.58290295700540862</v>
      </c>
      <c r="BF56" s="54">
        <f t="shared" si="21"/>
        <v>0.75980343939999506</v>
      </c>
      <c r="BG56" s="54">
        <f t="shared" si="22"/>
        <v>0.75158528820176573</v>
      </c>
      <c r="BH56" s="54">
        <f t="shared" si="23"/>
        <v>0.74057440797201468</v>
      </c>
      <c r="BI56" s="54">
        <f t="shared" si="24"/>
        <v>0.19958126956437319</v>
      </c>
      <c r="BJ56" s="54">
        <f t="shared" si="25"/>
        <v>0.6911558763046991</v>
      </c>
      <c r="BK56" s="56"/>
      <c r="BL56" s="56"/>
      <c r="BM56" s="14"/>
      <c r="BN56" s="14"/>
    </row>
    <row r="57" spans="1:66" x14ac:dyDescent="0.25">
      <c r="A57" s="60">
        <v>9130</v>
      </c>
      <c r="B57" s="60">
        <v>11</v>
      </c>
      <c r="C57" s="60" t="s">
        <v>114</v>
      </c>
      <c r="D57" s="60" t="s">
        <v>115</v>
      </c>
      <c r="E57" s="61">
        <v>6</v>
      </c>
      <c r="F57" s="63">
        <v>24.559999999999995</v>
      </c>
      <c r="G57" s="63">
        <v>3.1133333333333333</v>
      </c>
      <c r="H57" s="63">
        <v>3.3944444444444444</v>
      </c>
      <c r="I57" s="63">
        <v>4.4911111111111115</v>
      </c>
      <c r="J57" s="54">
        <v>0.76463466666666646</v>
      </c>
      <c r="K57" s="54">
        <v>0.83367555555555539</v>
      </c>
      <c r="L57" s="54">
        <v>1.1030168888888887</v>
      </c>
      <c r="M57" s="48">
        <v>17.5</v>
      </c>
      <c r="N57" s="48">
        <f>M57/'GC + FA diet'!$D$24%</f>
        <v>51.889534883720941</v>
      </c>
      <c r="O57" s="48">
        <f>N57*'GC + FA diet'!$D$28</f>
        <v>120.37535505523259</v>
      </c>
      <c r="P57" s="62">
        <f>N57*'GC + FA diet'!$E$28</f>
        <v>1.1921040697674419</v>
      </c>
      <c r="Q57" s="48">
        <f>N57*'GC + FA diet'!$D$29</f>
        <v>245.73983600469958</v>
      </c>
      <c r="R57" s="62">
        <f>N57*'GC + FA diet'!$E$29</f>
        <v>2.5697062065952396</v>
      </c>
      <c r="S57" s="54">
        <f t="shared" si="6"/>
        <v>0.67020277777777781</v>
      </c>
      <c r="T57" s="54">
        <f t="shared" si="7"/>
        <v>2.8014476111111111</v>
      </c>
      <c r="U57" s="62">
        <f t="shared" si="8"/>
        <v>68.803553328888881</v>
      </c>
      <c r="V57" s="62">
        <f t="shared" si="9"/>
        <v>0.76463466666666646</v>
      </c>
      <c r="W57" s="62">
        <f t="shared" si="10"/>
        <v>0.57157508110625554</v>
      </c>
      <c r="X57" s="62">
        <f t="shared" si="11"/>
        <v>0.64141603577935358</v>
      </c>
      <c r="Y57" s="62">
        <f t="shared" si="12"/>
        <v>0.2799853472986491</v>
      </c>
      <c r="Z57" s="62">
        <f t="shared" si="13"/>
        <v>0.29755723230313458</v>
      </c>
      <c r="AA57" s="48">
        <f>$N57*'GC + FA diet'!$H$10</f>
        <v>59.863967441860467</v>
      </c>
      <c r="AB57" s="48">
        <f>$N57*'GC + FA diet'!$I$10</f>
        <v>26.982216279069764</v>
      </c>
      <c r="AC57" s="48">
        <f>$N57*'GC + FA diet'!$J$10</f>
        <v>37.88987470930234</v>
      </c>
      <c r="AD57" s="48">
        <f>$N57*'GC + FA diet'!$K$10</f>
        <v>93.771853488372116</v>
      </c>
      <c r="AE57" s="48">
        <f>$N57*'GC + FA diet'!$L$10</f>
        <v>43.47601104651163</v>
      </c>
      <c r="AF57" s="48">
        <f>$N57*'GC + FA diet'!$M$10</f>
        <v>17.05827558139535</v>
      </c>
      <c r="AG57" s="48">
        <f>$N57*'GC + FA diet'!$N$10</f>
        <v>47.196859011627922</v>
      </c>
      <c r="AH57" s="48">
        <f>$N57*'GC + FA diet'!$O$10</f>
        <v>33.137269476744187</v>
      </c>
      <c r="AI57" s="48">
        <f>$N57*'GC + FA diet'!$P$10</f>
        <v>10.304144476744188</v>
      </c>
      <c r="AJ57" s="48">
        <f>$N57*'GC + FA diet'!$Q$10</f>
        <v>43.832523691860466</v>
      </c>
      <c r="AK57" s="48">
        <f>$N57*'GC + FA diet'!$R$10</f>
        <v>17.16281976744186</v>
      </c>
      <c r="AL57" s="48">
        <f>$N57*'GC + FA diet'!$S$10</f>
        <v>30.309930813953496</v>
      </c>
      <c r="AM57" s="48">
        <f>$F57*Ingredients!I$8</f>
        <v>23.039244799999992</v>
      </c>
      <c r="AN57" s="48">
        <f>$F57*Ingredients!J$8</f>
        <v>20.750007199999995</v>
      </c>
      <c r="AO57" s="48">
        <f>$F57*Ingredients!K$8</f>
        <v>36.372377599999993</v>
      </c>
      <c r="AP57" s="48">
        <f>$F57*Ingredients!L$8</f>
        <v>65.65673919999999</v>
      </c>
      <c r="AQ57" s="48">
        <f>$F57*Ingredients!M$8</f>
        <v>51.432815199999993</v>
      </c>
      <c r="AR57" s="48">
        <f>$F57*Ingredients!N$8</f>
        <v>16.551475199999999</v>
      </c>
      <c r="AS57" s="48">
        <f>$F57*Ingredients!O$8</f>
        <v>34.105489599999991</v>
      </c>
      <c r="AT57" s="48">
        <f>$F57*Ingredients!P$8</f>
        <v>31.212812799999988</v>
      </c>
      <c r="AU57" s="48">
        <f>$F57*Ingredients!Q$8</f>
        <v>9.6007495999999968</v>
      </c>
      <c r="AV57" s="48">
        <f>$F57*Ingredients!R$8</f>
        <v>40.242051199999999</v>
      </c>
      <c r="AW57" s="48">
        <f>$F57*Ingredients!S$8</f>
        <v>4.2464240000000002</v>
      </c>
      <c r="AX57" s="48">
        <f>$F57*Ingredients!T$8</f>
        <v>25.970235199999994</v>
      </c>
      <c r="AY57" s="54">
        <f t="shared" si="14"/>
        <v>0.38485997144067624</v>
      </c>
      <c r="AZ57" s="54">
        <f t="shared" si="15"/>
        <v>0.7690253085731833</v>
      </c>
      <c r="BA57" s="54">
        <f t="shared" si="16"/>
        <v>0.9599497987009763</v>
      </c>
      <c r="BB57" s="54">
        <f t="shared" si="17"/>
        <v>0.70017533788154829</v>
      </c>
      <c r="BC57" s="54">
        <f t="shared" si="18"/>
        <v>1.1830159658616333</v>
      </c>
      <c r="BD57" s="54">
        <f t="shared" si="19"/>
        <v>0.97029005780935473</v>
      </c>
      <c r="BE57" s="54">
        <f t="shared" si="20"/>
        <v>0.72262202007123821</v>
      </c>
      <c r="BF57" s="54">
        <f t="shared" si="21"/>
        <v>0.9419247057125576</v>
      </c>
      <c r="BG57" s="54">
        <f t="shared" si="22"/>
        <v>0.93173670280616605</v>
      </c>
      <c r="BH57" s="54">
        <f t="shared" si="23"/>
        <v>0.91808656701810665</v>
      </c>
      <c r="BI57" s="54">
        <f t="shared" si="24"/>
        <v>0.24741994949195548</v>
      </c>
      <c r="BJ57" s="54">
        <f t="shared" si="25"/>
        <v>0.85682264863647672</v>
      </c>
      <c r="BK57" s="56"/>
      <c r="BL57" s="56"/>
      <c r="BM57" s="14"/>
      <c r="BN57" s="14"/>
    </row>
    <row r="58" spans="1:66" x14ac:dyDescent="0.25">
      <c r="A58" s="60">
        <v>1629</v>
      </c>
      <c r="B58" s="60">
        <v>6</v>
      </c>
      <c r="C58" s="60" t="s">
        <v>114</v>
      </c>
      <c r="D58" s="60" t="s">
        <v>115</v>
      </c>
      <c r="E58" s="60">
        <v>14</v>
      </c>
      <c r="F58" s="60">
        <v>31</v>
      </c>
      <c r="G58" s="60">
        <v>3.35</v>
      </c>
      <c r="H58" s="60">
        <v>3.56</v>
      </c>
      <c r="I58" s="60">
        <v>4.25</v>
      </c>
      <c r="J58" s="54">
        <v>1.0385</v>
      </c>
      <c r="K58" s="54">
        <v>1.1035999999999999</v>
      </c>
      <c r="L58" s="54">
        <v>1.3175000000000001</v>
      </c>
      <c r="M58" s="48">
        <v>15.98</v>
      </c>
      <c r="N58" s="48">
        <f>M58/'GC + FA diet'!$D$24%</f>
        <v>47.3825581395349</v>
      </c>
      <c r="O58" s="48">
        <f>N58*'GC + FA diet'!$D$28</f>
        <v>109.91989564472097</v>
      </c>
      <c r="P58" s="62">
        <f>N58*'GC + FA diet'!$E$28</f>
        <v>1.0885613162790699</v>
      </c>
      <c r="Q58" s="48">
        <f>N58*'GC + FA diet'!$D$29</f>
        <v>224.39557596314856</v>
      </c>
      <c r="R58" s="62">
        <f>N58*'GC + FA diet'!$E$29</f>
        <v>2.3465088675081107</v>
      </c>
      <c r="S58" s="54">
        <f t="shared" si="6"/>
        <v>0.68954899999999997</v>
      </c>
      <c r="T58" s="54">
        <f t="shared" si="7"/>
        <v>2.8823148199999995</v>
      </c>
      <c r="U58" s="62">
        <f t="shared" si="8"/>
        <v>89.351759419999979</v>
      </c>
      <c r="V58" s="62">
        <f t="shared" si="9"/>
        <v>1.0385</v>
      </c>
      <c r="W58" s="62">
        <f t="shared" si="10"/>
        <v>0.81288067911563022</v>
      </c>
      <c r="X58" s="62">
        <f t="shared" si="11"/>
        <v>0.9540114869686992</v>
      </c>
      <c r="Y58" s="62">
        <f t="shared" si="12"/>
        <v>0.39818859635037457</v>
      </c>
      <c r="Z58" s="62">
        <f t="shared" si="13"/>
        <v>0.44257237395520321</v>
      </c>
      <c r="AA58" s="48">
        <f>$N58*'GC + FA diet'!$H$10</f>
        <v>54.66435426976745</v>
      </c>
      <c r="AB58" s="48">
        <f>$N58*'GC + FA diet'!$I$10</f>
        <v>24.63861806511628</v>
      </c>
      <c r="AC58" s="48">
        <f>$N58*'GC + FA diet'!$J$10</f>
        <v>34.59886844883723</v>
      </c>
      <c r="AD58" s="48">
        <f>$N58*'GC + FA diet'!$K$10</f>
        <v>85.627098213953516</v>
      </c>
      <c r="AE58" s="48">
        <f>$N58*'GC + FA diet'!$L$10</f>
        <v>39.699808944186053</v>
      </c>
      <c r="AF58" s="48">
        <f>$N58*'GC + FA diet'!$M$10</f>
        <v>15.576642502325585</v>
      </c>
      <c r="AG58" s="48">
        <f>$N58*'GC + FA diet'!$N$10</f>
        <v>43.097474686046532</v>
      </c>
      <c r="AH58" s="48">
        <f>$N58*'GC + FA diet'!$O$10</f>
        <v>30.259060927906987</v>
      </c>
      <c r="AI58" s="48">
        <f>$N58*'GC + FA diet'!$P$10</f>
        <v>9.4091559279069799</v>
      </c>
      <c r="AJ58" s="48">
        <f>$N58*'GC + FA diet'!$Q$10</f>
        <v>40.025355919767449</v>
      </c>
      <c r="AK58" s="48">
        <f>$N58*'GC + FA diet'!$R$10</f>
        <v>15.672106279069769</v>
      </c>
      <c r="AL58" s="48">
        <f>$N58*'GC + FA diet'!$S$10</f>
        <v>27.677296823255823</v>
      </c>
      <c r="AM58" s="48">
        <f>$F58*Ingredients!I$8</f>
        <v>29.080479999999998</v>
      </c>
      <c r="AN58" s="48">
        <f>$F58*Ingredients!J$8</f>
        <v>26.19097</v>
      </c>
      <c r="AO58" s="48">
        <f>$F58*Ingredients!K$8</f>
        <v>45.909759999999999</v>
      </c>
      <c r="AP58" s="48">
        <f>$F58*Ingredients!L$8</f>
        <v>82.872920000000008</v>
      </c>
      <c r="AQ58" s="48">
        <f>$F58*Ingredients!M$8</f>
        <v>64.919269999999997</v>
      </c>
      <c r="AR58" s="48">
        <f>$F58*Ingredients!N$8</f>
        <v>20.891520000000003</v>
      </c>
      <c r="AS58" s="48">
        <f>$F58*Ingredients!O$8</f>
        <v>43.048459999999999</v>
      </c>
      <c r="AT58" s="48">
        <f>$F58*Ingredients!P$8</f>
        <v>39.397279999999995</v>
      </c>
      <c r="AU58" s="48">
        <f>$F58*Ingredients!Q$8</f>
        <v>12.118209999999999</v>
      </c>
      <c r="AV58" s="48">
        <f>$F58*Ingredients!R$8</f>
        <v>50.794120000000007</v>
      </c>
      <c r="AW58" s="48">
        <f>$F58*Ingredients!S$8</f>
        <v>5.3599000000000006</v>
      </c>
      <c r="AX58" s="48">
        <f>$F58*Ingredients!T$8</f>
        <v>32.78002</v>
      </c>
      <c r="AY58" s="54">
        <f t="shared" si="14"/>
        <v>0.53198250282969473</v>
      </c>
      <c r="AZ58" s="54">
        <f t="shared" si="15"/>
        <v>1.0630048296857024</v>
      </c>
      <c r="BA58" s="54">
        <f t="shared" si="16"/>
        <v>1.3269150714535261</v>
      </c>
      <c r="BB58" s="54">
        <f t="shared" si="17"/>
        <v>0.96783520320784744</v>
      </c>
      <c r="BC58" s="54">
        <f t="shared" si="18"/>
        <v>1.6352539653596312</v>
      </c>
      <c r="BD58" s="54">
        <f t="shared" si="19"/>
        <v>1.3412081581047335</v>
      </c>
      <c r="BE58" s="54">
        <f t="shared" si="20"/>
        <v>0.99886270166863389</v>
      </c>
      <c r="BF58" s="54">
        <f t="shared" si="21"/>
        <v>1.3019994273406257</v>
      </c>
      <c r="BG58" s="54">
        <f t="shared" si="22"/>
        <v>1.2879168007045276</v>
      </c>
      <c r="BH58" s="54">
        <f t="shared" si="23"/>
        <v>1.2690485526679389</v>
      </c>
      <c r="BI58" s="54">
        <f t="shared" si="24"/>
        <v>0.34200253013586263</v>
      </c>
      <c r="BJ58" s="54">
        <f t="shared" si="25"/>
        <v>1.1843649403093666</v>
      </c>
      <c r="BK58" s="56"/>
      <c r="BL58" s="56"/>
      <c r="BM58" s="14"/>
      <c r="BN58" s="14"/>
    </row>
    <row r="59" spans="1:66" x14ac:dyDescent="0.25">
      <c r="A59" s="60">
        <v>1654</v>
      </c>
      <c r="B59" s="60">
        <v>7</v>
      </c>
      <c r="C59" s="60" t="s">
        <v>114</v>
      </c>
      <c r="D59" s="60" t="s">
        <v>115</v>
      </c>
      <c r="E59" s="60">
        <v>14</v>
      </c>
      <c r="F59" s="60">
        <v>26.8</v>
      </c>
      <c r="G59" s="60">
        <v>2.97</v>
      </c>
      <c r="H59" s="60">
        <v>3.35</v>
      </c>
      <c r="I59" s="60">
        <v>4.3899999999999997</v>
      </c>
      <c r="J59" s="54">
        <v>0.79596</v>
      </c>
      <c r="K59" s="54">
        <v>0.89780000000000004</v>
      </c>
      <c r="L59" s="54">
        <v>1.1765199999999998</v>
      </c>
      <c r="M59" s="48">
        <v>17.8</v>
      </c>
      <c r="N59" s="48">
        <f>M59/'GC + FA diet'!$D$24%</f>
        <v>52.779069767441875</v>
      </c>
      <c r="O59" s="48">
        <f>N59*'GC + FA diet'!$D$28</f>
        <v>122.43893257046516</v>
      </c>
      <c r="P59" s="62">
        <f>N59*'GC + FA diet'!$E$28</f>
        <v>1.2125401395348838</v>
      </c>
      <c r="Q59" s="48">
        <f>N59*'GC + FA diet'!$D$29</f>
        <v>249.95251890763731</v>
      </c>
      <c r="R59" s="62">
        <f>N59*'GC + FA diet'!$E$29</f>
        <v>2.6137583129940154</v>
      </c>
      <c r="S59" s="54">
        <f t="shared" si="6"/>
        <v>0.65390999999999999</v>
      </c>
      <c r="T59" s="54">
        <f t="shared" si="7"/>
        <v>2.7333437999999997</v>
      </c>
      <c r="U59" s="62">
        <f t="shared" si="8"/>
        <v>73.253613839999986</v>
      </c>
      <c r="V59" s="62">
        <f t="shared" si="9"/>
        <v>0.79596</v>
      </c>
      <c r="W59" s="62">
        <f t="shared" si="10"/>
        <v>0.59828693620668083</v>
      </c>
      <c r="X59" s="62">
        <f t="shared" si="11"/>
        <v>0.65644012437008559</v>
      </c>
      <c r="Y59" s="62">
        <f t="shared" si="12"/>
        <v>0.29307011651708431</v>
      </c>
      <c r="Z59" s="62">
        <f t="shared" si="13"/>
        <v>0.30452700850073677</v>
      </c>
      <c r="AA59" s="48">
        <f>$N59*'GC + FA diet'!$H$10</f>
        <v>60.890206883720936</v>
      </c>
      <c r="AB59" s="48">
        <f>$N59*'GC + FA diet'!$I$10</f>
        <v>27.444768558139533</v>
      </c>
      <c r="AC59" s="48">
        <f>$N59*'GC + FA diet'!$J$10</f>
        <v>38.539415418604669</v>
      </c>
      <c r="AD59" s="48">
        <f>$N59*'GC + FA diet'!$K$10</f>
        <v>95.379370976744212</v>
      </c>
      <c r="AE59" s="48">
        <f>$N59*'GC + FA diet'!$L$10</f>
        <v>44.22131409302326</v>
      </c>
      <c r="AF59" s="48">
        <f>$N59*'GC + FA diet'!$M$10</f>
        <v>17.350703162790701</v>
      </c>
      <c r="AG59" s="48">
        <f>$N59*'GC + FA diet'!$N$10</f>
        <v>48.005948023255833</v>
      </c>
      <c r="AH59" s="48">
        <f>$N59*'GC + FA diet'!$O$10</f>
        <v>33.705336953488377</v>
      </c>
      <c r="AI59" s="48">
        <f>$N59*'GC + FA diet'!$P$10</f>
        <v>10.480786953488375</v>
      </c>
      <c r="AJ59" s="48">
        <f>$N59*'GC + FA diet'!$Q$10</f>
        <v>44.583938383720934</v>
      </c>
      <c r="AK59" s="48">
        <f>$N59*'GC + FA diet'!$R$10</f>
        <v>17.457039534883723</v>
      </c>
      <c r="AL59" s="48">
        <f>$N59*'GC + FA diet'!$S$10</f>
        <v>30.829529627906986</v>
      </c>
      <c r="AM59" s="48">
        <f>$F59*Ingredients!I$8</f>
        <v>25.140543999999998</v>
      </c>
      <c r="AN59" s="48">
        <f>$F59*Ingredients!J$8</f>
        <v>22.642516000000001</v>
      </c>
      <c r="AO59" s="48">
        <f>$F59*Ingredients!K$8</f>
        <v>39.689728000000002</v>
      </c>
      <c r="AP59" s="48">
        <f>$F59*Ingredients!L$8</f>
        <v>71.644976000000014</v>
      </c>
      <c r="AQ59" s="48">
        <f>$F59*Ingredients!M$8</f>
        <v>56.123756000000007</v>
      </c>
      <c r="AR59" s="48">
        <f>$F59*Ingredients!N$8</f>
        <v>18.061056000000004</v>
      </c>
      <c r="AS59" s="48">
        <f>$F59*Ingredients!O$8</f>
        <v>37.216087999999999</v>
      </c>
      <c r="AT59" s="48">
        <f>$F59*Ingredients!P$8</f>
        <v>34.059583999999994</v>
      </c>
      <c r="AU59" s="48">
        <f>$F59*Ingredients!Q$8</f>
        <v>10.476388</v>
      </c>
      <c r="AV59" s="48">
        <f>$F59*Ingredients!R$8</f>
        <v>43.912336000000003</v>
      </c>
      <c r="AW59" s="48">
        <f>$F59*Ingredients!S$8</f>
        <v>4.6337200000000012</v>
      </c>
      <c r="AX59" s="48">
        <f>$F59*Ingredients!T$8</f>
        <v>28.338856</v>
      </c>
      <c r="AY59" s="54">
        <f t="shared" si="14"/>
        <v>0.41288320875653572</v>
      </c>
      <c r="AZ59" s="54">
        <f t="shared" si="15"/>
        <v>0.82502120402413504</v>
      </c>
      <c r="BA59" s="54">
        <f t="shared" si="16"/>
        <v>1.0298476914841845</v>
      </c>
      <c r="BB59" s="54">
        <f t="shared" si="17"/>
        <v>0.75115798381044874</v>
      </c>
      <c r="BC59" s="54">
        <f t="shared" si="18"/>
        <v>1.2691562236694043</v>
      </c>
      <c r="BD59" s="54">
        <f t="shared" si="19"/>
        <v>1.0409408673841349</v>
      </c>
      <c r="BE59" s="54">
        <f t="shared" si="20"/>
        <v>0.77523910124577</v>
      </c>
      <c r="BF59" s="54">
        <f t="shared" si="21"/>
        <v>1.010510117344338</v>
      </c>
      <c r="BG59" s="54">
        <f t="shared" si="22"/>
        <v>0.99958028404661825</v>
      </c>
      <c r="BH59" s="54">
        <f t="shared" si="23"/>
        <v>0.98493622573356698</v>
      </c>
      <c r="BI59" s="54">
        <f t="shared" si="24"/>
        <v>0.26543561356670003</v>
      </c>
      <c r="BJ59" s="54">
        <f t="shared" si="25"/>
        <v>0.91921142949737322</v>
      </c>
      <c r="BK59" s="56"/>
      <c r="BL59" s="56"/>
      <c r="BM59" s="14"/>
      <c r="BN59" s="14"/>
    </row>
    <row r="60" spans="1:66" x14ac:dyDescent="0.25">
      <c r="A60" s="60">
        <v>1949</v>
      </c>
      <c r="B60" s="60">
        <v>1</v>
      </c>
      <c r="C60" s="60" t="s">
        <v>114</v>
      </c>
      <c r="D60" s="60" t="s">
        <v>115</v>
      </c>
      <c r="E60" s="60">
        <v>14</v>
      </c>
      <c r="F60" s="60">
        <v>27.8</v>
      </c>
      <c r="G60" s="60">
        <v>3.24</v>
      </c>
      <c r="H60" s="60">
        <v>3.38</v>
      </c>
      <c r="I60" s="60">
        <v>4.67</v>
      </c>
      <c r="J60" s="54">
        <v>0.90072000000000019</v>
      </c>
      <c r="K60" s="54">
        <v>0.93963999999999992</v>
      </c>
      <c r="L60" s="54">
        <v>1.29826</v>
      </c>
      <c r="M60" s="48">
        <v>18.82</v>
      </c>
      <c r="N60" s="48">
        <f>M60/'GC + FA diet'!$D$24%</f>
        <v>55.803488372093035</v>
      </c>
      <c r="O60" s="48">
        <f>N60*'GC + FA diet'!$D$28</f>
        <v>129.45509612225584</v>
      </c>
      <c r="P60" s="62">
        <f>N60*'GC + FA diet'!$E$28</f>
        <v>1.2820227767441861</v>
      </c>
      <c r="Q60" s="48">
        <f>N60*'GC + FA diet'!$D$29</f>
        <v>264.27564077762548</v>
      </c>
      <c r="R60" s="62">
        <f>N60*'GC + FA diet'!$E$29</f>
        <v>2.763535474749852</v>
      </c>
      <c r="S60" s="54">
        <f t="shared" si="6"/>
        <v>0.68314699999999995</v>
      </c>
      <c r="T60" s="54">
        <f t="shared" si="7"/>
        <v>2.8555544599999996</v>
      </c>
      <c r="U60" s="62">
        <f t="shared" si="8"/>
        <v>79.384413987999991</v>
      </c>
      <c r="V60" s="62">
        <f t="shared" si="9"/>
        <v>0.90072000000000019</v>
      </c>
      <c r="W60" s="62">
        <f t="shared" si="10"/>
        <v>0.61321969057927472</v>
      </c>
      <c r="X60" s="62">
        <f t="shared" si="11"/>
        <v>0.70257722119997035</v>
      </c>
      <c r="Y60" s="62">
        <f t="shared" si="12"/>
        <v>0.30038490779707516</v>
      </c>
      <c r="Z60" s="62">
        <f t="shared" si="13"/>
        <v>0.3259303194150352</v>
      </c>
      <c r="AA60" s="48">
        <f>$N60*'GC + FA diet'!$H$10</f>
        <v>64.379420986046512</v>
      </c>
      <c r="AB60" s="48">
        <f>$N60*'GC + FA diet'!$I$10</f>
        <v>29.017446306976741</v>
      </c>
      <c r="AC60" s="48">
        <f>$N60*'GC + FA diet'!$J$10</f>
        <v>40.747853830232572</v>
      </c>
      <c r="AD60" s="48">
        <f>$N60*'GC + FA diet'!$K$10</f>
        <v>100.84493043720931</v>
      </c>
      <c r="AE60" s="48">
        <f>$N60*'GC + FA diet'!$L$10</f>
        <v>46.755344451162792</v>
      </c>
      <c r="AF60" s="48">
        <f>$N60*'GC + FA diet'!$M$10</f>
        <v>18.344956939534885</v>
      </c>
      <c r="AG60" s="48">
        <f>$N60*'GC + FA diet'!$N$10</f>
        <v>50.756850662790711</v>
      </c>
      <c r="AH60" s="48">
        <f>$N60*'GC + FA diet'!$O$10</f>
        <v>35.636766374418606</v>
      </c>
      <c r="AI60" s="48">
        <f>$N60*'GC + FA diet'!$P$10</f>
        <v>11.081371374418607</v>
      </c>
      <c r="AJ60" s="48">
        <f>$N60*'GC + FA diet'!$Q$10</f>
        <v>47.138748336046511</v>
      </c>
      <c r="AK60" s="48">
        <f>$N60*'GC + FA diet'!$R$10</f>
        <v>18.457386744186046</v>
      </c>
      <c r="AL60" s="48">
        <f>$N60*'GC + FA diet'!$S$10</f>
        <v>32.596165595348843</v>
      </c>
      <c r="AM60" s="48">
        <f>$F60*Ingredients!I$8</f>
        <v>26.078623999999998</v>
      </c>
      <c r="AN60" s="48">
        <f>$F60*Ingredients!J$8</f>
        <v>23.487386000000001</v>
      </c>
      <c r="AO60" s="48">
        <f>$F60*Ingredients!K$8</f>
        <v>41.170688000000006</v>
      </c>
      <c r="AP60" s="48">
        <f>$F60*Ingredients!L$8</f>
        <v>74.318296000000018</v>
      </c>
      <c r="AQ60" s="48">
        <f>$F60*Ingredients!M$8</f>
        <v>58.217926000000006</v>
      </c>
      <c r="AR60" s="48">
        <f>$F60*Ingredients!N$8</f>
        <v>18.734976000000003</v>
      </c>
      <c r="AS60" s="48">
        <f>$F60*Ingredients!O$8</f>
        <v>38.604748000000001</v>
      </c>
      <c r="AT60" s="48">
        <f>$F60*Ingredients!P$8</f>
        <v>35.330463999999992</v>
      </c>
      <c r="AU60" s="48">
        <f>$F60*Ingredients!Q$8</f>
        <v>10.867298</v>
      </c>
      <c r="AV60" s="48">
        <f>$F60*Ingredients!R$8</f>
        <v>45.55085600000001</v>
      </c>
      <c r="AW60" s="48">
        <f>$F60*Ingredients!S$8</f>
        <v>4.8066200000000006</v>
      </c>
      <c r="AX60" s="48">
        <f>$F60*Ingredients!T$8</f>
        <v>29.396276</v>
      </c>
      <c r="AY60" s="54">
        <f t="shared" si="14"/>
        <v>0.40507701996344819</v>
      </c>
      <c r="AZ60" s="54">
        <f t="shared" si="15"/>
        <v>0.80942291583918147</v>
      </c>
      <c r="BA60" s="54">
        <f t="shared" si="16"/>
        <v>1.0103768451592343</v>
      </c>
      <c r="BB60" s="54">
        <f t="shared" si="17"/>
        <v>0.73695619281798208</v>
      </c>
      <c r="BC60" s="54">
        <f t="shared" si="18"/>
        <v>1.2451608833897094</v>
      </c>
      <c r="BD60" s="54">
        <f t="shared" si="19"/>
        <v>1.0212602875956931</v>
      </c>
      <c r="BE60" s="54">
        <f t="shared" si="20"/>
        <v>0.76058201988289864</v>
      </c>
      <c r="BF60" s="54">
        <f t="shared" si="21"/>
        <v>0.99140487744593775</v>
      </c>
      <c r="BG60" s="54">
        <f t="shared" si="22"/>
        <v>0.98068168936989186</v>
      </c>
      <c r="BH60" s="54">
        <f t="shared" si="23"/>
        <v>0.96631449938537595</v>
      </c>
      <c r="BI60" s="54">
        <f t="shared" si="24"/>
        <v>0.26041714716272357</v>
      </c>
      <c r="BJ60" s="54">
        <f t="shared" si="25"/>
        <v>0.9018323309841868</v>
      </c>
      <c r="BK60" s="56"/>
      <c r="BL60" s="56"/>
      <c r="BM60" s="14"/>
      <c r="BN60" s="14"/>
    </row>
    <row r="61" spans="1:66" x14ac:dyDescent="0.25">
      <c r="A61" s="60">
        <v>4060</v>
      </c>
      <c r="B61" s="60">
        <v>3</v>
      </c>
      <c r="C61" s="60" t="s">
        <v>114</v>
      </c>
      <c r="D61" s="60" t="s">
        <v>115</v>
      </c>
      <c r="E61" s="60">
        <v>14</v>
      </c>
      <c r="F61" s="60">
        <v>27.2</v>
      </c>
      <c r="G61" s="60">
        <v>2.52</v>
      </c>
      <c r="H61" s="60">
        <v>3.08</v>
      </c>
      <c r="I61" s="60">
        <v>3.76</v>
      </c>
      <c r="J61" s="54">
        <v>0.68543999999999994</v>
      </c>
      <c r="K61" s="54">
        <v>0.83776000000000006</v>
      </c>
      <c r="L61" s="54">
        <v>1.0227199999999999</v>
      </c>
      <c r="M61" s="48">
        <v>17.5</v>
      </c>
      <c r="N61" s="48">
        <f>M61/'GC + FA diet'!$D$24%</f>
        <v>51.889534883720941</v>
      </c>
      <c r="O61" s="48">
        <f>N61*'GC + FA diet'!$D$28</f>
        <v>120.37535505523259</v>
      </c>
      <c r="P61" s="62">
        <f>N61*'GC + FA diet'!$E$28</f>
        <v>1.1921040697674419</v>
      </c>
      <c r="Q61" s="48">
        <f>N61*'GC + FA diet'!$D$29</f>
        <v>245.73983600469958</v>
      </c>
      <c r="R61" s="62">
        <f>N61*'GC + FA diet'!$E$29</f>
        <v>2.5697062065952396</v>
      </c>
      <c r="S61" s="54">
        <f t="shared" si="6"/>
        <v>0.57829200000000003</v>
      </c>
      <c r="T61" s="54">
        <f t="shared" si="7"/>
        <v>2.4172605599999999</v>
      </c>
      <c r="U61" s="62">
        <f t="shared" si="8"/>
        <v>65.749487231999993</v>
      </c>
      <c r="V61" s="62">
        <f t="shared" si="9"/>
        <v>0.68543999999999994</v>
      </c>
      <c r="W61" s="62">
        <f t="shared" si="10"/>
        <v>0.54620389033811567</v>
      </c>
      <c r="X61" s="62">
        <f t="shared" si="11"/>
        <v>0.5749833570601911</v>
      </c>
      <c r="Y61" s="62">
        <f t="shared" si="12"/>
        <v>0.26755730084699247</v>
      </c>
      <c r="Z61" s="62">
        <f t="shared" si="13"/>
        <v>0.26673866383666528</v>
      </c>
      <c r="AA61" s="48">
        <f>$N61*'GC + FA diet'!$H$10</f>
        <v>59.863967441860467</v>
      </c>
      <c r="AB61" s="48">
        <f>$N61*'GC + FA diet'!$I$10</f>
        <v>26.982216279069764</v>
      </c>
      <c r="AC61" s="48">
        <f>$N61*'GC + FA diet'!$J$10</f>
        <v>37.88987470930234</v>
      </c>
      <c r="AD61" s="48">
        <f>$N61*'GC + FA diet'!$K$10</f>
        <v>93.771853488372116</v>
      </c>
      <c r="AE61" s="48">
        <f>$N61*'GC + FA diet'!$L$10</f>
        <v>43.47601104651163</v>
      </c>
      <c r="AF61" s="48">
        <f>$N61*'GC + FA diet'!$M$10</f>
        <v>17.05827558139535</v>
      </c>
      <c r="AG61" s="48">
        <f>$N61*'GC + FA diet'!$N$10</f>
        <v>47.196859011627922</v>
      </c>
      <c r="AH61" s="48">
        <f>$N61*'GC + FA diet'!$O$10</f>
        <v>33.137269476744187</v>
      </c>
      <c r="AI61" s="48">
        <f>$N61*'GC + FA diet'!$P$10</f>
        <v>10.304144476744188</v>
      </c>
      <c r="AJ61" s="48">
        <f>$N61*'GC + FA diet'!$Q$10</f>
        <v>43.832523691860466</v>
      </c>
      <c r="AK61" s="48">
        <f>$N61*'GC + FA diet'!$R$10</f>
        <v>17.16281976744186</v>
      </c>
      <c r="AL61" s="48">
        <f>$N61*'GC + FA diet'!$S$10</f>
        <v>30.309930813953496</v>
      </c>
      <c r="AM61" s="48">
        <f>$F61*Ingredients!I$8</f>
        <v>25.515775999999995</v>
      </c>
      <c r="AN61" s="48">
        <f>$F61*Ingredients!J$8</f>
        <v>22.980464000000001</v>
      </c>
      <c r="AO61" s="48">
        <f>$F61*Ingredients!K$8</f>
        <v>40.282111999999998</v>
      </c>
      <c r="AP61" s="48">
        <f>$F61*Ingredients!L$8</f>
        <v>72.714304000000013</v>
      </c>
      <c r="AQ61" s="48">
        <f>$F61*Ingredients!M$8</f>
        <v>56.961424000000001</v>
      </c>
      <c r="AR61" s="48">
        <f>$F61*Ingredients!N$8</f>
        <v>18.330624</v>
      </c>
      <c r="AS61" s="48">
        <f>$F61*Ingredients!O$8</f>
        <v>37.771552</v>
      </c>
      <c r="AT61" s="48">
        <f>$F61*Ingredients!P$8</f>
        <v>34.567935999999996</v>
      </c>
      <c r="AU61" s="48">
        <f>$F61*Ingredients!Q$8</f>
        <v>10.632752</v>
      </c>
      <c r="AV61" s="48">
        <f>$F61*Ingredients!R$8</f>
        <v>44.567744000000005</v>
      </c>
      <c r="AW61" s="48">
        <f>$F61*Ingredients!S$8</f>
        <v>4.7028800000000004</v>
      </c>
      <c r="AX61" s="48">
        <f>$F61*Ingredients!T$8</f>
        <v>28.761824000000001</v>
      </c>
      <c r="AY61" s="54">
        <f t="shared" si="14"/>
        <v>0.42622928433169366</v>
      </c>
      <c r="AZ61" s="54">
        <f t="shared" si="15"/>
        <v>0.85168926682372115</v>
      </c>
      <c r="BA61" s="54">
        <f t="shared" si="16"/>
        <v>1.0631365848805603</v>
      </c>
      <c r="BB61" s="54">
        <f t="shared" si="17"/>
        <v>0.77543848495024914</v>
      </c>
      <c r="BC61" s="54">
        <f t="shared" si="18"/>
        <v>1.3101805485112552</v>
      </c>
      <c r="BD61" s="54">
        <f t="shared" si="19"/>
        <v>1.0745883376390248</v>
      </c>
      <c r="BE61" s="54">
        <f t="shared" si="20"/>
        <v>0.80029800268475915</v>
      </c>
      <c r="BF61" s="54">
        <f t="shared" si="21"/>
        <v>1.0431739411800316</v>
      </c>
      <c r="BG61" s="54">
        <f t="shared" si="22"/>
        <v>1.0318908109253959</v>
      </c>
      <c r="BH61" s="54">
        <f t="shared" si="23"/>
        <v>1.0167733966975774</v>
      </c>
      <c r="BI61" s="54">
        <f t="shared" si="24"/>
        <v>0.27401557924190512</v>
      </c>
      <c r="BJ61" s="54">
        <f t="shared" si="25"/>
        <v>0.94892410598176591</v>
      </c>
      <c r="BK61" s="56"/>
      <c r="BL61" s="56"/>
      <c r="BM61" s="14"/>
      <c r="BN61" s="14"/>
    </row>
    <row r="62" spans="1:66" x14ac:dyDescent="0.25">
      <c r="A62" s="60">
        <v>9101</v>
      </c>
      <c r="B62" s="60">
        <v>2</v>
      </c>
      <c r="C62" s="60" t="s">
        <v>114</v>
      </c>
      <c r="D62" s="60" t="s">
        <v>115</v>
      </c>
      <c r="E62" s="60">
        <v>14</v>
      </c>
      <c r="F62" s="60">
        <v>23.8</v>
      </c>
      <c r="G62" s="60">
        <v>3.05</v>
      </c>
      <c r="H62" s="60">
        <v>3.32</v>
      </c>
      <c r="I62" s="60">
        <v>4.79</v>
      </c>
      <c r="J62" s="54">
        <v>0.72589999999999999</v>
      </c>
      <c r="K62" s="54">
        <v>0.79016000000000008</v>
      </c>
      <c r="L62" s="54">
        <v>1.14002</v>
      </c>
      <c r="M62" s="48">
        <v>21.03</v>
      </c>
      <c r="N62" s="48">
        <f>M62/'GC + FA diet'!$D$24%</f>
        <v>62.356395348837232</v>
      </c>
      <c r="O62" s="48">
        <f>N62*'GC + FA diet'!$D$28</f>
        <v>144.65678381780239</v>
      </c>
      <c r="P62" s="62">
        <f>N62*'GC + FA diet'!$E$28</f>
        <v>1.4325684906976748</v>
      </c>
      <c r="Q62" s="48">
        <f>N62*'GC + FA diet'!$D$29</f>
        <v>295.30907149593332</v>
      </c>
      <c r="R62" s="62">
        <f>N62*'GC + FA diet'!$E$29</f>
        <v>3.0880526585541657</v>
      </c>
      <c r="S62" s="54">
        <f t="shared" si="6"/>
        <v>0.67148300000000005</v>
      </c>
      <c r="T62" s="54">
        <f t="shared" si="7"/>
        <v>2.8067989400000002</v>
      </c>
      <c r="U62" s="62">
        <f t="shared" si="8"/>
        <v>66.801814772</v>
      </c>
      <c r="V62" s="62">
        <f t="shared" si="9"/>
        <v>0.72589999999999999</v>
      </c>
      <c r="W62" s="62">
        <f t="shared" si="10"/>
        <v>0.46179524394886307</v>
      </c>
      <c r="X62" s="62">
        <f t="shared" si="11"/>
        <v>0.50671224776588497</v>
      </c>
      <c r="Y62" s="62">
        <f t="shared" si="12"/>
        <v>0.22620982970013476</v>
      </c>
      <c r="Z62" s="62">
        <f t="shared" si="13"/>
        <v>0.23506723500624122</v>
      </c>
      <c r="AA62" s="48">
        <f>$N62*'GC + FA diet'!$H$10</f>
        <v>71.939384874418622</v>
      </c>
      <c r="AB62" s="48">
        <f>$N62*'GC + FA diet'!$I$10</f>
        <v>32.424914762790699</v>
      </c>
      <c r="AC62" s="48">
        <f>$N62*'GC + FA diet'!$J$10</f>
        <v>45.53280372209305</v>
      </c>
      <c r="AD62" s="48">
        <f>$N62*'GC + FA diet'!$K$10</f>
        <v>112.68697593488376</v>
      </c>
      <c r="AE62" s="48">
        <f>$N62*'GC + FA diet'!$L$10</f>
        <v>52.245743560465122</v>
      </c>
      <c r="AF62" s="48">
        <f>$N62*'GC + FA diet'!$M$10</f>
        <v>20.49917345581396</v>
      </c>
      <c r="AG62" s="48">
        <f>$N62*'GC + FA diet'!$N$10</f>
        <v>56.717139715116303</v>
      </c>
      <c r="AH62" s="48">
        <f>$N62*'GC + FA diet'!$O$10</f>
        <v>39.821530119767452</v>
      </c>
      <c r="AI62" s="48">
        <f>$N62*'GC + FA diet'!$P$10</f>
        <v>12.382637619767447</v>
      </c>
      <c r="AJ62" s="48">
        <f>$N62*'GC + FA diet'!$Q$10</f>
        <v>52.674169899418608</v>
      </c>
      <c r="AK62" s="48">
        <f>$N62*'GC + FA diet'!$R$10</f>
        <v>20.624805697674422</v>
      </c>
      <c r="AL62" s="48">
        <f>$N62*'GC + FA diet'!$S$10</f>
        <v>36.42387685813955</v>
      </c>
      <c r="AM62" s="48">
        <f>$F62*Ingredients!I$8</f>
        <v>22.326304</v>
      </c>
      <c r="AN62" s="48">
        <f>$F62*Ingredients!J$8</f>
        <v>20.107906</v>
      </c>
      <c r="AO62" s="48">
        <f>$F62*Ingredients!K$8</f>
        <v>35.246848</v>
      </c>
      <c r="AP62" s="48">
        <f>$F62*Ingredients!L$8</f>
        <v>63.625016000000009</v>
      </c>
      <c r="AQ62" s="48">
        <f>$F62*Ingredients!M$8</f>
        <v>49.841246000000005</v>
      </c>
      <c r="AR62" s="48">
        <f>$F62*Ingredients!N$8</f>
        <v>16.039296000000004</v>
      </c>
      <c r="AS62" s="48">
        <f>$F62*Ingredients!O$8</f>
        <v>33.050108000000002</v>
      </c>
      <c r="AT62" s="48">
        <f>$F62*Ingredients!P$8</f>
        <v>30.246943999999996</v>
      </c>
      <c r="AU62" s="48">
        <f>$F62*Ingredients!Q$8</f>
        <v>9.3036580000000004</v>
      </c>
      <c r="AV62" s="48">
        <f>$F62*Ingredients!R$8</f>
        <v>38.996776000000004</v>
      </c>
      <c r="AW62" s="48">
        <f>$F62*Ingredients!S$8</f>
        <v>4.1150200000000003</v>
      </c>
      <c r="AX62" s="48">
        <f>$F62*Ingredients!T$8</f>
        <v>25.166596000000002</v>
      </c>
      <c r="AY62" s="54">
        <f t="shared" si="14"/>
        <v>0.3103488310189757</v>
      </c>
      <c r="AZ62" s="54">
        <f t="shared" si="15"/>
        <v>0.62013751299278308</v>
      </c>
      <c r="BA62" s="54">
        <f t="shared" si="16"/>
        <v>0.77409790565780201</v>
      </c>
      <c r="BB62" s="54">
        <f t="shared" si="17"/>
        <v>0.56461729913460246</v>
      </c>
      <c r="BC62" s="54">
        <f t="shared" si="18"/>
        <v>0.95397715877691858</v>
      </c>
      <c r="BD62" s="54">
        <f t="shared" si="19"/>
        <v>0.782436230152048</v>
      </c>
      <c r="BE62" s="54">
        <f t="shared" si="20"/>
        <v>0.5827181724256002</v>
      </c>
      <c r="BF62" s="54">
        <f t="shared" si="21"/>
        <v>0.75956257604941646</v>
      </c>
      <c r="BG62" s="54">
        <f t="shared" si="22"/>
        <v>0.75134703006633963</v>
      </c>
      <c r="BH62" s="54">
        <f t="shared" si="23"/>
        <v>0.74033964036764877</v>
      </c>
      <c r="BI62" s="54">
        <f t="shared" si="24"/>
        <v>0.19951800081510562</v>
      </c>
      <c r="BJ62" s="54">
        <f t="shared" si="25"/>
        <v>0.69093677474302373</v>
      </c>
      <c r="BK62" s="56"/>
      <c r="BL62" s="56"/>
      <c r="BM62" s="14"/>
      <c r="BN62" s="14"/>
    </row>
    <row r="63" spans="1:66" x14ac:dyDescent="0.25">
      <c r="A63" s="60">
        <v>9109</v>
      </c>
      <c r="B63" s="60">
        <v>4</v>
      </c>
      <c r="C63" s="60" t="s">
        <v>114</v>
      </c>
      <c r="D63" s="60" t="s">
        <v>115</v>
      </c>
      <c r="E63" s="60">
        <v>14</v>
      </c>
      <c r="F63" s="60">
        <v>20.399999999999999</v>
      </c>
      <c r="G63" s="60">
        <v>3.1</v>
      </c>
      <c r="H63" s="60">
        <v>3.6</v>
      </c>
      <c r="I63" s="60">
        <v>4.6900000000000004</v>
      </c>
      <c r="J63" s="54">
        <v>0.63239999999999996</v>
      </c>
      <c r="K63" s="54">
        <v>0.73440000000000005</v>
      </c>
      <c r="L63" s="54">
        <v>0.95676000000000005</v>
      </c>
      <c r="M63" s="48">
        <v>15.61</v>
      </c>
      <c r="N63" s="48">
        <f>M63/'GC + FA diet'!$D$24%</f>
        <v>46.285465116279077</v>
      </c>
      <c r="O63" s="48">
        <f>N63*'GC + FA diet'!$D$28</f>
        <v>107.37481670926746</v>
      </c>
      <c r="P63" s="62">
        <f>N63*'GC + FA diet'!$E$28</f>
        <v>1.0633568302325582</v>
      </c>
      <c r="Q63" s="48">
        <f>N63*'GC + FA diet'!$D$29</f>
        <v>219.19993371619202</v>
      </c>
      <c r="R63" s="62">
        <f>N63*'GC + FA diet'!$E$29</f>
        <v>2.292177936282954</v>
      </c>
      <c r="S63" s="54">
        <f t="shared" si="6"/>
        <v>0.6963950000000001</v>
      </c>
      <c r="T63" s="54">
        <f t="shared" si="7"/>
        <v>2.9109311</v>
      </c>
      <c r="U63" s="62">
        <f t="shared" si="8"/>
        <v>59.382994439999997</v>
      </c>
      <c r="V63" s="62">
        <f t="shared" si="9"/>
        <v>0.63239999999999996</v>
      </c>
      <c r="W63" s="62">
        <f t="shared" si="10"/>
        <v>0.55304396561428248</v>
      </c>
      <c r="X63" s="62">
        <f t="shared" si="11"/>
        <v>0.59472040054672226</v>
      </c>
      <c r="Y63" s="62">
        <f t="shared" si="12"/>
        <v>0.27090790327010694</v>
      </c>
      <c r="Z63" s="62">
        <f t="shared" si="13"/>
        <v>0.27589481165040514</v>
      </c>
      <c r="AA63" s="48">
        <f>$N63*'GC + FA diet'!$H$10</f>
        <v>53.398658958139535</v>
      </c>
      <c r="AB63" s="48">
        <f>$N63*'GC + FA diet'!$I$10</f>
        <v>24.068136920930229</v>
      </c>
      <c r="AC63" s="48">
        <f>$N63*'GC + FA diet'!$J$10</f>
        <v>33.797768240697685</v>
      </c>
      <c r="AD63" s="48">
        <f>$N63*'GC + FA diet'!$K$10</f>
        <v>83.644493311627912</v>
      </c>
      <c r="AE63" s="48">
        <f>$N63*'GC + FA diet'!$L$10</f>
        <v>38.780601853488371</v>
      </c>
      <c r="AF63" s="48">
        <f>$N63*'GC + FA diet'!$M$10</f>
        <v>15.215981818604652</v>
      </c>
      <c r="AG63" s="48">
        <f>$N63*'GC + FA diet'!$N$10</f>
        <v>42.099598238372103</v>
      </c>
      <c r="AH63" s="48">
        <f>$N63*'GC + FA diet'!$O$10</f>
        <v>29.558444373255817</v>
      </c>
      <c r="AI63" s="48">
        <f>$N63*'GC + FA diet'!$P$10</f>
        <v>9.1912968732558156</v>
      </c>
      <c r="AJ63" s="48">
        <f>$N63*'GC + FA diet'!$Q$10</f>
        <v>39.098611133139528</v>
      </c>
      <c r="AK63" s="48">
        <f>$N63*'GC + FA diet'!$R$10</f>
        <v>15.309235232558139</v>
      </c>
      <c r="AL63" s="48">
        <f>$N63*'GC + FA diet'!$S$10</f>
        <v>27.036458286046518</v>
      </c>
      <c r="AM63" s="48">
        <f>$F63*Ingredients!I$8</f>
        <v>19.136831999999998</v>
      </c>
      <c r="AN63" s="48">
        <f>$F63*Ingredients!J$8</f>
        <v>17.235347999999998</v>
      </c>
      <c r="AO63" s="48">
        <f>$F63*Ingredients!K$8</f>
        <v>30.211583999999998</v>
      </c>
      <c r="AP63" s="48">
        <f>$F63*Ingredients!L$8</f>
        <v>54.535728000000006</v>
      </c>
      <c r="AQ63" s="48">
        <f>$F63*Ingredients!M$8</f>
        <v>42.721067999999995</v>
      </c>
      <c r="AR63" s="48">
        <f>$F63*Ingredients!N$8</f>
        <v>13.747968</v>
      </c>
      <c r="AS63" s="48">
        <f>$F63*Ingredients!O$8</f>
        <v>28.328664</v>
      </c>
      <c r="AT63" s="48">
        <f>$F63*Ingredients!P$8</f>
        <v>25.925951999999995</v>
      </c>
      <c r="AU63" s="48">
        <f>$F63*Ingredients!Q$8</f>
        <v>7.9745639999999991</v>
      </c>
      <c r="AV63" s="48">
        <f>$F63*Ingredients!R$8</f>
        <v>33.425808000000004</v>
      </c>
      <c r="AW63" s="48">
        <f>$F63*Ingredients!S$8</f>
        <v>3.5271600000000003</v>
      </c>
      <c r="AX63" s="48">
        <f>$F63*Ingredients!T$8</f>
        <v>21.571368</v>
      </c>
      <c r="AY63" s="54">
        <f t="shared" si="14"/>
        <v>0.3583766404134196</v>
      </c>
      <c r="AZ63" s="54">
        <f t="shared" si="15"/>
        <v>0.71610644632039322</v>
      </c>
      <c r="BA63" s="54">
        <f t="shared" si="16"/>
        <v>0.89389286845338589</v>
      </c>
      <c r="BB63" s="54">
        <f t="shared" si="17"/>
        <v>0.65199424183036658</v>
      </c>
      <c r="BC63" s="54">
        <f t="shared" si="18"/>
        <v>1.1016092055868176</v>
      </c>
      <c r="BD63" s="54">
        <f t="shared" si="19"/>
        <v>0.90352158433774521</v>
      </c>
      <c r="BE63" s="54">
        <f t="shared" si="20"/>
        <v>0.67289630270579526</v>
      </c>
      <c r="BF63" s="54">
        <f t="shared" si="21"/>
        <v>0.87710813440025059</v>
      </c>
      <c r="BG63" s="54">
        <f t="shared" si="22"/>
        <v>0.86762119752695843</v>
      </c>
      <c r="BH63" s="54">
        <f t="shared" si="23"/>
        <v>0.85491036717845659</v>
      </c>
      <c r="BI63" s="54">
        <f t="shared" si="24"/>
        <v>0.23039426505765565</v>
      </c>
      <c r="BJ63" s="54">
        <f t="shared" si="25"/>
        <v>0.79786219673354764</v>
      </c>
      <c r="BK63" s="56"/>
      <c r="BL63" s="56"/>
      <c r="BM63" s="14"/>
      <c r="BN63" s="14"/>
    </row>
    <row r="64" spans="1:66" x14ac:dyDescent="0.25">
      <c r="A64" s="60">
        <v>9112</v>
      </c>
      <c r="B64" s="60">
        <v>5</v>
      </c>
      <c r="C64" s="60" t="s">
        <v>114</v>
      </c>
      <c r="D64" s="60" t="s">
        <v>115</v>
      </c>
      <c r="E64" s="60">
        <v>14</v>
      </c>
      <c r="F64" s="60">
        <v>23.2</v>
      </c>
      <c r="G64" s="60">
        <v>3.4</v>
      </c>
      <c r="H64" s="60">
        <v>4.6399999999999997</v>
      </c>
      <c r="I64" s="60">
        <v>4.47</v>
      </c>
      <c r="J64" s="54">
        <v>0.78880000000000006</v>
      </c>
      <c r="K64" s="54">
        <v>1.0764799999999999</v>
      </c>
      <c r="L64" s="54">
        <v>1.03704</v>
      </c>
      <c r="M64" s="48">
        <v>17.260000000000002</v>
      </c>
      <c r="N64" s="48">
        <f>M64/'GC + FA diet'!$D$24%</f>
        <v>51.177906976744204</v>
      </c>
      <c r="O64" s="48">
        <f>N64*'GC + FA diet'!$D$28</f>
        <v>118.72449304304655</v>
      </c>
      <c r="P64" s="62">
        <f>N64*'GC + FA diet'!$E$28</f>
        <v>1.1757552139534886</v>
      </c>
      <c r="Q64" s="48">
        <f>N64*'GC + FA diet'!$D$29</f>
        <v>242.36968968234945</v>
      </c>
      <c r="R64" s="62">
        <f>N64*'GC + FA diet'!$E$29</f>
        <v>2.5344645214762198</v>
      </c>
      <c r="S64" s="54">
        <f t="shared" si="6"/>
        <v>0.80142099999999994</v>
      </c>
      <c r="T64" s="54">
        <f t="shared" si="7"/>
        <v>3.3499397799999997</v>
      </c>
      <c r="U64" s="62">
        <f t="shared" si="8"/>
        <v>77.718602895999993</v>
      </c>
      <c r="V64" s="62">
        <f t="shared" si="9"/>
        <v>0.78880000000000006</v>
      </c>
      <c r="W64" s="62">
        <f t="shared" si="10"/>
        <v>0.6546130533302944</v>
      </c>
      <c r="X64" s="62">
        <f t="shared" si="11"/>
        <v>0.67088794558490816</v>
      </c>
      <c r="Y64" s="62">
        <f t="shared" si="12"/>
        <v>0.32066139539914529</v>
      </c>
      <c r="Z64" s="62">
        <f t="shared" si="13"/>
        <v>0.31122945036948357</v>
      </c>
      <c r="AA64" s="48">
        <f>$N64*'GC + FA diet'!$H$10</f>
        <v>59.042975888372105</v>
      </c>
      <c r="AB64" s="48">
        <f>$N64*'GC + FA diet'!$I$10</f>
        <v>26.612174455813953</v>
      </c>
      <c r="AC64" s="48">
        <f>$N64*'GC + FA diet'!$J$10</f>
        <v>37.370242141860487</v>
      </c>
      <c r="AD64" s="48">
        <f>$N64*'GC + FA diet'!$K$10</f>
        <v>92.485839497674448</v>
      </c>
      <c r="AE64" s="48">
        <f>$N64*'GC + FA diet'!$L$10</f>
        <v>42.879768609302332</v>
      </c>
      <c r="AF64" s="48">
        <f>$N64*'GC + FA diet'!$M$10</f>
        <v>16.824333516279076</v>
      </c>
      <c r="AG64" s="48">
        <f>$N64*'GC + FA diet'!$N$10</f>
        <v>46.549587802325604</v>
      </c>
      <c r="AH64" s="48">
        <f>$N64*'GC + FA diet'!$O$10</f>
        <v>32.682815495348848</v>
      </c>
      <c r="AI64" s="48">
        <f>$N64*'GC + FA diet'!$P$10</f>
        <v>10.162830495348841</v>
      </c>
      <c r="AJ64" s="48">
        <f>$N64*'GC + FA diet'!$Q$10</f>
        <v>43.231391938372099</v>
      </c>
      <c r="AK64" s="48">
        <f>$N64*'GC + FA diet'!$R$10</f>
        <v>16.927443953488375</v>
      </c>
      <c r="AL64" s="48">
        <f>$N64*'GC + FA diet'!$S$10</f>
        <v>29.894251762790709</v>
      </c>
      <c r="AM64" s="48">
        <f>$F64*Ingredients!I$8</f>
        <v>21.763455999999998</v>
      </c>
      <c r="AN64" s="48">
        <f>$F64*Ingredients!J$8</f>
        <v>19.600984</v>
      </c>
      <c r="AO64" s="48">
        <f>$F64*Ingredients!K$8</f>
        <v>34.358271999999999</v>
      </c>
      <c r="AP64" s="48">
        <f>$F64*Ingredients!L$8</f>
        <v>62.021024000000004</v>
      </c>
      <c r="AQ64" s="48">
        <f>$F64*Ingredients!M$8</f>
        <v>48.584744000000001</v>
      </c>
      <c r="AR64" s="48">
        <f>$F64*Ingredients!N$8</f>
        <v>15.634944000000001</v>
      </c>
      <c r="AS64" s="48">
        <f>$F64*Ingredients!O$8</f>
        <v>32.216912000000001</v>
      </c>
      <c r="AT64" s="48">
        <f>$F64*Ingredients!P$8</f>
        <v>29.484415999999992</v>
      </c>
      <c r="AU64" s="48">
        <f>$F64*Ingredients!Q$8</f>
        <v>9.0691119999999987</v>
      </c>
      <c r="AV64" s="48">
        <f>$F64*Ingredients!R$8</f>
        <v>38.013664000000006</v>
      </c>
      <c r="AW64" s="48">
        <f>$F64*Ingredients!S$8</f>
        <v>4.0112800000000002</v>
      </c>
      <c r="AX64" s="48">
        <f>$F64*Ingredients!T$8</f>
        <v>24.532143999999999</v>
      </c>
      <c r="AY64" s="54">
        <f t="shared" si="14"/>
        <v>0.36860364289812297</v>
      </c>
      <c r="AZ64" s="54">
        <f t="shared" si="15"/>
        <v>0.73654199255851416</v>
      </c>
      <c r="BA64" s="54">
        <f t="shared" si="16"/>
        <v>0.91940190993607152</v>
      </c>
      <c r="BB64" s="54">
        <f t="shared" si="17"/>
        <v>0.67060021660461355</v>
      </c>
      <c r="BC64" s="54">
        <f t="shared" si="18"/>
        <v>1.1330458529913809</v>
      </c>
      <c r="BD64" s="54">
        <f t="shared" si="19"/>
        <v>0.92930540070854917</v>
      </c>
      <c r="BE64" s="54">
        <f t="shared" si="20"/>
        <v>0.69209876007517412</v>
      </c>
      <c r="BF64" s="54">
        <f t="shared" si="21"/>
        <v>0.90213818953865754</v>
      </c>
      <c r="BG64" s="54">
        <f t="shared" si="22"/>
        <v>0.89238052372816834</v>
      </c>
      <c r="BH64" s="54">
        <f t="shared" si="23"/>
        <v>0.87930696411972686</v>
      </c>
      <c r="BI64" s="54">
        <f t="shared" si="24"/>
        <v>0.23696903153375165</v>
      </c>
      <c r="BJ64" s="54">
        <f t="shared" si="25"/>
        <v>0.82063080871403815</v>
      </c>
      <c r="BK64" s="56"/>
      <c r="BL64" s="56"/>
      <c r="BM64" s="14"/>
      <c r="BN64" s="14"/>
    </row>
    <row r="65" spans="1:66" x14ac:dyDescent="0.25">
      <c r="A65" s="60">
        <v>9117</v>
      </c>
      <c r="B65" s="60">
        <v>8</v>
      </c>
      <c r="C65" s="60" t="s">
        <v>114</v>
      </c>
      <c r="D65" s="60" t="s">
        <v>115</v>
      </c>
      <c r="E65" s="60">
        <v>14</v>
      </c>
      <c r="F65" s="60">
        <v>22.2</v>
      </c>
      <c r="G65" s="60">
        <v>3.08</v>
      </c>
      <c r="H65" s="60">
        <v>2.94</v>
      </c>
      <c r="I65" s="60">
        <v>4.6900000000000004</v>
      </c>
      <c r="J65" s="54">
        <v>0.68376000000000003</v>
      </c>
      <c r="K65" s="54">
        <v>0.65267999999999993</v>
      </c>
      <c r="L65" s="54">
        <v>1.04118</v>
      </c>
      <c r="M65" s="48">
        <v>18.100000000000001</v>
      </c>
      <c r="N65" s="48">
        <f>M65/'GC + FA diet'!$D$24%</f>
        <v>53.668604651162809</v>
      </c>
      <c r="O65" s="48">
        <f>N65*'GC + FA diet'!$D$28</f>
        <v>124.50251008569772</v>
      </c>
      <c r="P65" s="62">
        <f>N65*'GC + FA diet'!$E$28</f>
        <v>1.2329762093023258</v>
      </c>
      <c r="Q65" s="48">
        <f>N65*'GC + FA diet'!$D$29</f>
        <v>254.16520181057504</v>
      </c>
      <c r="R65" s="62">
        <f>N65*'GC + FA diet'!$E$29</f>
        <v>2.6578104193927912</v>
      </c>
      <c r="S65" s="54">
        <f t="shared" si="6"/>
        <v>0.63394100000000009</v>
      </c>
      <c r="T65" s="54">
        <f t="shared" si="7"/>
        <v>2.6498733800000003</v>
      </c>
      <c r="U65" s="62">
        <f t="shared" si="8"/>
        <v>58.827189036000007</v>
      </c>
      <c r="V65" s="62">
        <f t="shared" si="9"/>
        <v>0.68376000000000003</v>
      </c>
      <c r="W65" s="62">
        <f t="shared" si="10"/>
        <v>0.47249801626897325</v>
      </c>
      <c r="X65" s="62">
        <f t="shared" si="11"/>
        <v>0.55456057857507457</v>
      </c>
      <c r="Y65" s="62">
        <f t="shared" si="12"/>
        <v>0.23145256949786108</v>
      </c>
      <c r="Z65" s="62">
        <f t="shared" si="13"/>
        <v>0.2572643989243647</v>
      </c>
      <c r="AA65" s="48">
        <f>$N65*'GC + FA diet'!$H$10</f>
        <v>61.916446325581404</v>
      </c>
      <c r="AB65" s="48">
        <f>$N65*'GC + FA diet'!$I$10</f>
        <v>27.907320837209301</v>
      </c>
      <c r="AC65" s="48">
        <f>$N65*'GC + FA diet'!$J$10</f>
        <v>39.188956127906998</v>
      </c>
      <c r="AD65" s="48">
        <f>$N65*'GC + FA diet'!$K$10</f>
        <v>96.986888465116309</v>
      </c>
      <c r="AE65" s="48">
        <f>$N65*'GC + FA diet'!$L$10</f>
        <v>44.96661713953489</v>
      </c>
      <c r="AF65" s="48">
        <f>$N65*'GC + FA diet'!$M$10</f>
        <v>17.643130744186053</v>
      </c>
      <c r="AG65" s="48">
        <f>$N65*'GC + FA diet'!$N$10</f>
        <v>48.815037034883744</v>
      </c>
      <c r="AH65" s="48">
        <f>$N65*'GC + FA diet'!$O$10</f>
        <v>34.273404430232567</v>
      </c>
      <c r="AI65" s="48">
        <f>$N65*'GC + FA diet'!$P$10</f>
        <v>10.657429430232563</v>
      </c>
      <c r="AJ65" s="48">
        <f>$N65*'GC + FA diet'!$Q$10</f>
        <v>45.335353075581402</v>
      </c>
      <c r="AK65" s="48">
        <f>$N65*'GC + FA diet'!$R$10</f>
        <v>17.751259302325582</v>
      </c>
      <c r="AL65" s="48">
        <f>$N65*'GC + FA diet'!$S$10</f>
        <v>31.349128441860476</v>
      </c>
      <c r="AM65" s="48">
        <f>$F65*Ingredients!I$8</f>
        <v>20.825375999999999</v>
      </c>
      <c r="AN65" s="48">
        <f>$F65*Ingredients!J$8</f>
        <v>18.756114</v>
      </c>
      <c r="AO65" s="48">
        <f>$F65*Ingredients!K$8</f>
        <v>32.877312000000003</v>
      </c>
      <c r="AP65" s="48">
        <f>$F65*Ingredients!L$8</f>
        <v>59.347704000000007</v>
      </c>
      <c r="AQ65" s="48">
        <f>$F65*Ingredients!M$8</f>
        <v>46.490574000000002</v>
      </c>
      <c r="AR65" s="48">
        <f>$F65*Ingredients!N$8</f>
        <v>14.961024000000002</v>
      </c>
      <c r="AS65" s="48">
        <f>$F65*Ingredients!O$8</f>
        <v>30.828251999999999</v>
      </c>
      <c r="AT65" s="48">
        <f>$F65*Ingredients!P$8</f>
        <v>28.213535999999994</v>
      </c>
      <c r="AU65" s="48">
        <f>$F65*Ingredients!Q$8</f>
        <v>8.6782019999999989</v>
      </c>
      <c r="AV65" s="48">
        <f>$F65*Ingredients!R$8</f>
        <v>36.375144000000006</v>
      </c>
      <c r="AW65" s="48">
        <f>$F65*Ingredients!S$8</f>
        <v>3.8383800000000003</v>
      </c>
      <c r="AX65" s="48">
        <f>$F65*Ingredients!T$8</f>
        <v>23.474723999999998</v>
      </c>
      <c r="AY65" s="54">
        <f t="shared" si="14"/>
        <v>0.33634643516993618</v>
      </c>
      <c r="AZ65" s="54">
        <f t="shared" si="15"/>
        <v>0.67208579818210845</v>
      </c>
      <c r="BA65" s="54">
        <f t="shared" si="16"/>
        <v>0.83894329547062407</v>
      </c>
      <c r="BB65" s="54">
        <f t="shared" si="17"/>
        <v>0.61191471279487275</v>
      </c>
      <c r="BC65" s="54">
        <f t="shared" si="18"/>
        <v>1.0338908496437738</v>
      </c>
      <c r="BD65" s="54">
        <f t="shared" si="19"/>
        <v>0.84798011287934905</v>
      </c>
      <c r="BE65" s="54">
        <f t="shared" si="20"/>
        <v>0.63153187772795916</v>
      </c>
      <c r="BF65" s="54">
        <f t="shared" si="21"/>
        <v>0.82319035616761893</v>
      </c>
      <c r="BG65" s="54">
        <f t="shared" si="22"/>
        <v>0.81428660230036598</v>
      </c>
      <c r="BH65" s="54">
        <f t="shared" si="23"/>
        <v>0.80235713482492854</v>
      </c>
      <c r="BI65" s="54">
        <f t="shared" si="24"/>
        <v>0.21623141967720208</v>
      </c>
      <c r="BJ65" s="54">
        <f t="shared" si="25"/>
        <v>0.74881584167597504</v>
      </c>
      <c r="BK65" s="56"/>
      <c r="BL65" s="56"/>
      <c r="BM65" s="14"/>
      <c r="BN65" s="14"/>
    </row>
    <row r="66" spans="1:66" x14ac:dyDescent="0.25">
      <c r="A66" s="60">
        <v>9124</v>
      </c>
      <c r="B66" s="60">
        <v>9</v>
      </c>
      <c r="C66" s="60" t="s">
        <v>114</v>
      </c>
      <c r="D66" s="60" t="s">
        <v>115</v>
      </c>
      <c r="E66" s="60">
        <v>14</v>
      </c>
      <c r="F66" s="60">
        <v>22</v>
      </c>
      <c r="G66" s="60">
        <v>3.31</v>
      </c>
      <c r="H66" s="60">
        <v>2.68</v>
      </c>
      <c r="I66" s="60">
        <v>4.71</v>
      </c>
      <c r="J66" s="54">
        <v>0.72819999999999996</v>
      </c>
      <c r="K66" s="54">
        <v>0.58960000000000001</v>
      </c>
      <c r="L66" s="54">
        <v>1.0362</v>
      </c>
      <c r="M66" s="48">
        <v>16.7</v>
      </c>
      <c r="N66" s="48">
        <f>M66/'GC + FA diet'!$D$24%</f>
        <v>49.517441860465127</v>
      </c>
      <c r="O66" s="48">
        <f>N66*'GC + FA diet'!$D$28</f>
        <v>114.8724816812791</v>
      </c>
      <c r="P66" s="62">
        <f>N66*'GC + FA diet'!$E$28</f>
        <v>1.1376078837209302</v>
      </c>
      <c r="Q66" s="48">
        <f>N66*'GC + FA diet'!$D$29</f>
        <v>234.50601493019903</v>
      </c>
      <c r="R66" s="62">
        <f>N66*'GC + FA diet'!$E$29</f>
        <v>2.4522339228651715</v>
      </c>
      <c r="S66" s="54">
        <f t="shared" si="6"/>
        <v>0.62368699999999999</v>
      </c>
      <c r="T66" s="54">
        <f t="shared" si="7"/>
        <v>2.60701166</v>
      </c>
      <c r="U66" s="62">
        <f t="shared" si="8"/>
        <v>57.35425652</v>
      </c>
      <c r="V66" s="62">
        <f t="shared" si="9"/>
        <v>0.72819999999999996</v>
      </c>
      <c r="W66" s="62">
        <f t="shared" si="10"/>
        <v>0.49928630147586589</v>
      </c>
      <c r="X66" s="62">
        <f t="shared" si="11"/>
        <v>0.64011511384588538</v>
      </c>
      <c r="Y66" s="62">
        <f t="shared" si="12"/>
        <v>0.24457477790951995</v>
      </c>
      <c r="Z66" s="62">
        <f t="shared" si="13"/>
        <v>0.29695372582937624</v>
      </c>
      <c r="AA66" s="48">
        <f>$N66*'GC + FA diet'!$H$10</f>
        <v>57.127328930232558</v>
      </c>
      <c r="AB66" s="48">
        <f>$N66*'GC + FA diet'!$I$10</f>
        <v>25.748743534883719</v>
      </c>
      <c r="AC66" s="48">
        <f>$N66*'GC + FA diet'!$J$10</f>
        <v>36.157766151162804</v>
      </c>
      <c r="AD66" s="48">
        <f>$N66*'GC + FA diet'!$K$10</f>
        <v>89.485140186046522</v>
      </c>
      <c r="AE66" s="48">
        <f>$N66*'GC + FA diet'!$L$10</f>
        <v>41.488536255813955</v>
      </c>
      <c r="AF66" s="48">
        <f>$N66*'GC + FA diet'!$M$10</f>
        <v>16.27846869767442</v>
      </c>
      <c r="AG66" s="48">
        <f>$N66*'GC + FA diet'!$N$10</f>
        <v>45.039288313953499</v>
      </c>
      <c r="AH66" s="48">
        <f>$N66*'GC + FA diet'!$O$10</f>
        <v>31.622422872093026</v>
      </c>
      <c r="AI66" s="48">
        <f>$N66*'GC + FA diet'!$P$10</f>
        <v>9.8330978720930258</v>
      </c>
      <c r="AJ66" s="48">
        <f>$N66*'GC + FA diet'!$Q$10</f>
        <v>41.828751180232558</v>
      </c>
      <c r="AK66" s="48">
        <f>$N66*'GC + FA diet'!$R$10</f>
        <v>16.378233720930233</v>
      </c>
      <c r="AL66" s="48">
        <f>$N66*'GC + FA diet'!$S$10</f>
        <v>28.924333976744194</v>
      </c>
      <c r="AM66" s="48">
        <f>$F66*Ingredients!I$8</f>
        <v>20.637759999999997</v>
      </c>
      <c r="AN66" s="48">
        <f>$F66*Ingredients!J$8</f>
        <v>18.587140000000002</v>
      </c>
      <c r="AO66" s="48">
        <f>$F66*Ingredients!K$8</f>
        <v>32.581119999999999</v>
      </c>
      <c r="AP66" s="48">
        <f>$F66*Ingredients!L$8</f>
        <v>58.813040000000008</v>
      </c>
      <c r="AQ66" s="48">
        <f>$F66*Ingredients!M$8</f>
        <v>46.071740000000005</v>
      </c>
      <c r="AR66" s="48">
        <f>$F66*Ingredients!N$8</f>
        <v>14.826240000000002</v>
      </c>
      <c r="AS66" s="48">
        <f>$F66*Ingredients!O$8</f>
        <v>30.550519999999999</v>
      </c>
      <c r="AT66" s="48">
        <f>$F66*Ingredients!P$8</f>
        <v>27.959359999999997</v>
      </c>
      <c r="AU66" s="48">
        <f>$F66*Ingredients!Q$8</f>
        <v>8.6000199999999989</v>
      </c>
      <c r="AV66" s="48">
        <f>$F66*Ingredients!R$8</f>
        <v>36.047440000000002</v>
      </c>
      <c r="AW66" s="48">
        <f>$F66*Ingredients!S$8</f>
        <v>3.8038000000000007</v>
      </c>
      <c r="AX66" s="48">
        <f>$F66*Ingredients!T$8</f>
        <v>23.26324</v>
      </c>
      <c r="AY66" s="54">
        <f t="shared" si="14"/>
        <v>0.36125896985668821</v>
      </c>
      <c r="AZ66" s="54">
        <f t="shared" si="15"/>
        <v>0.72186590288643149</v>
      </c>
      <c r="BA66" s="54">
        <f t="shared" si="16"/>
        <v>0.90108221464207394</v>
      </c>
      <c r="BB66" s="54">
        <f t="shared" si="17"/>
        <v>0.6572380607296715</v>
      </c>
      <c r="BC66" s="54">
        <f t="shared" si="18"/>
        <v>1.1104691598644623</v>
      </c>
      <c r="BD66" s="54">
        <f t="shared" si="19"/>
        <v>0.91078837176608096</v>
      </c>
      <c r="BE66" s="54">
        <f t="shared" si="20"/>
        <v>0.67830823140549545</v>
      </c>
      <c r="BF66" s="54">
        <f t="shared" si="21"/>
        <v>0.88416248536965514</v>
      </c>
      <c r="BG66" s="54">
        <f t="shared" si="22"/>
        <v>0.87459924754816254</v>
      </c>
      <c r="BH66" s="54">
        <f t="shared" si="23"/>
        <v>0.86178618732072765</v>
      </c>
      <c r="BI66" s="54">
        <f t="shared" si="24"/>
        <v>0.23224726578049815</v>
      </c>
      <c r="BJ66" s="54">
        <f t="shared" si="25"/>
        <v>0.80427919338451015</v>
      </c>
      <c r="BK66" s="56"/>
      <c r="BL66" s="56"/>
      <c r="BM66" s="14"/>
      <c r="BN66" s="14"/>
    </row>
    <row r="67" spans="1:66" x14ac:dyDescent="0.25">
      <c r="A67" s="60">
        <v>9126</v>
      </c>
      <c r="B67" s="60">
        <v>10</v>
      </c>
      <c r="C67" s="60" t="s">
        <v>114</v>
      </c>
      <c r="D67" s="60" t="s">
        <v>115</v>
      </c>
      <c r="E67" s="60">
        <v>14</v>
      </c>
      <c r="F67" s="60">
        <v>21.2</v>
      </c>
      <c r="G67" s="60">
        <v>3.1</v>
      </c>
      <c r="H67" s="60">
        <v>3.25</v>
      </c>
      <c r="I67" s="60">
        <v>4.5</v>
      </c>
      <c r="J67" s="54">
        <v>0.65720000000000001</v>
      </c>
      <c r="K67" s="54">
        <v>0.68899999999999995</v>
      </c>
      <c r="L67" s="54">
        <v>0.95399999999999996</v>
      </c>
      <c r="M67" s="48">
        <v>16.350000000000001</v>
      </c>
      <c r="N67" s="48">
        <f>M67/'GC + FA diet'!$D$24%</f>
        <v>48.479651162790717</v>
      </c>
      <c r="O67" s="48">
        <f>N67*'GC + FA diet'!$D$28</f>
        <v>112.46497458017446</v>
      </c>
      <c r="P67" s="62">
        <f>N67*'GC + FA diet'!$E$28</f>
        <v>1.1137658023255816</v>
      </c>
      <c r="Q67" s="48">
        <f>N67*'GC + FA diet'!$D$29</f>
        <v>229.59121821010507</v>
      </c>
      <c r="R67" s="62">
        <f>N67*'GC + FA diet'!$E$29</f>
        <v>2.4008397987332675</v>
      </c>
      <c r="S67" s="54">
        <f t="shared" si="6"/>
        <v>0.65637500000000004</v>
      </c>
      <c r="T67" s="54">
        <f t="shared" si="7"/>
        <v>2.7436474999999998</v>
      </c>
      <c r="U67" s="62">
        <f t="shared" si="8"/>
        <v>58.165326999999991</v>
      </c>
      <c r="V67" s="62">
        <f t="shared" si="9"/>
        <v>0.65720000000000001</v>
      </c>
      <c r="W67" s="62">
        <f t="shared" si="10"/>
        <v>0.51718614810635888</v>
      </c>
      <c r="X67" s="62">
        <f t="shared" si="11"/>
        <v>0.59007019126260085</v>
      </c>
      <c r="Y67" s="62">
        <f t="shared" si="12"/>
        <v>0.25334299566619894</v>
      </c>
      <c r="Z67" s="62">
        <f t="shared" si="13"/>
        <v>0.27373754814742418</v>
      </c>
      <c r="AA67" s="48">
        <f>$N67*'GC + FA diet'!$H$10</f>
        <v>55.930049581395359</v>
      </c>
      <c r="AB67" s="48">
        <f>$N67*'GC + FA diet'!$I$10</f>
        <v>25.209099209302327</v>
      </c>
      <c r="AC67" s="48">
        <f>$N67*'GC + FA diet'!$J$10</f>
        <v>35.399968656976768</v>
      </c>
      <c r="AD67" s="48">
        <f>$N67*'GC + FA diet'!$K$10</f>
        <v>87.609703116279107</v>
      </c>
      <c r="AE67" s="48">
        <f>$N67*'GC + FA diet'!$L$10</f>
        <v>40.619016034883728</v>
      </c>
      <c r="AF67" s="48">
        <f>$N67*'GC + FA diet'!$M$10</f>
        <v>15.937303186046517</v>
      </c>
      <c r="AG67" s="48">
        <f>$N67*'GC + FA diet'!$N$10</f>
        <v>44.095351133720953</v>
      </c>
      <c r="AH67" s="48">
        <f>$N67*'GC + FA diet'!$O$10</f>
        <v>30.959677482558149</v>
      </c>
      <c r="AI67" s="48">
        <f>$N67*'GC + FA diet'!$P$10</f>
        <v>9.6270149825581441</v>
      </c>
      <c r="AJ67" s="48">
        <f>$N67*'GC + FA diet'!$Q$10</f>
        <v>40.952100706395356</v>
      </c>
      <c r="AK67" s="48">
        <f>$N67*'GC + FA diet'!$R$10</f>
        <v>16.034977325581398</v>
      </c>
      <c r="AL67" s="48">
        <f>$N67*'GC + FA diet'!$S$10</f>
        <v>28.318135360465128</v>
      </c>
      <c r="AM67" s="48">
        <f>$F67*Ingredients!I$8</f>
        <v>19.887295999999999</v>
      </c>
      <c r="AN67" s="48">
        <f>$F67*Ingredients!J$8</f>
        <v>17.911244</v>
      </c>
      <c r="AO67" s="48">
        <f>$F67*Ingredients!K$8</f>
        <v>31.396352</v>
      </c>
      <c r="AP67" s="48">
        <f>$F67*Ingredients!L$8</f>
        <v>56.674384000000003</v>
      </c>
      <c r="AQ67" s="48">
        <f>$F67*Ingredients!M$8</f>
        <v>44.396403999999997</v>
      </c>
      <c r="AR67" s="48">
        <f>$F67*Ingredients!N$8</f>
        <v>14.287104000000001</v>
      </c>
      <c r="AS67" s="48">
        <f>$F67*Ingredients!O$8</f>
        <v>29.439591999999998</v>
      </c>
      <c r="AT67" s="48">
        <f>$F67*Ingredients!P$8</f>
        <v>26.942655999999996</v>
      </c>
      <c r="AU67" s="48">
        <f>$F67*Ingredients!Q$8</f>
        <v>8.287291999999999</v>
      </c>
      <c r="AV67" s="48">
        <f>$F67*Ingredients!R$8</f>
        <v>34.736624000000006</v>
      </c>
      <c r="AW67" s="48">
        <f>$F67*Ingredients!S$8</f>
        <v>3.6654800000000005</v>
      </c>
      <c r="AX67" s="48">
        <f>$F67*Ingredients!T$8</f>
        <v>22.417304000000001</v>
      </c>
      <c r="AY67" s="54">
        <f t="shared" si="14"/>
        <v>0.35557443894373614</v>
      </c>
      <c r="AZ67" s="54">
        <f t="shared" si="15"/>
        <v>0.7105071010784324</v>
      </c>
      <c r="BA67" s="54">
        <f t="shared" si="16"/>
        <v>0.88690338413088632</v>
      </c>
      <c r="BB67" s="54">
        <f t="shared" si="17"/>
        <v>0.64689619966842593</v>
      </c>
      <c r="BC67" s="54">
        <f t="shared" si="18"/>
        <v>1.0929955556252824</v>
      </c>
      <c r="BD67" s="54">
        <f t="shared" si="19"/>
        <v>0.89645681162097091</v>
      </c>
      <c r="BE67" s="54">
        <f t="shared" si="20"/>
        <v>0.66763482415012942</v>
      </c>
      <c r="BF67" s="54">
        <f t="shared" si="21"/>
        <v>0.8702498924667017</v>
      </c>
      <c r="BG67" s="54">
        <f t="shared" si="22"/>
        <v>0.86083713539602835</v>
      </c>
      <c r="BH67" s="54">
        <f t="shared" si="23"/>
        <v>0.84822569296366523</v>
      </c>
      <c r="BI67" s="54">
        <f t="shared" si="24"/>
        <v>0.2285927772502851</v>
      </c>
      <c r="BJ67" s="54">
        <f t="shared" si="25"/>
        <v>0.79162359084195699</v>
      </c>
      <c r="BK67" s="56"/>
      <c r="BL67" s="56"/>
      <c r="BM67" s="14"/>
      <c r="BN67" s="14"/>
    </row>
    <row r="68" spans="1:66" x14ac:dyDescent="0.25">
      <c r="A68" s="60">
        <v>9130</v>
      </c>
      <c r="B68" s="60">
        <v>11</v>
      </c>
      <c r="C68" s="60" t="s">
        <v>114</v>
      </c>
      <c r="D68" s="60" t="s">
        <v>115</v>
      </c>
      <c r="E68" s="60">
        <v>14</v>
      </c>
      <c r="F68" s="63">
        <v>23.560000000000002</v>
      </c>
      <c r="G68" s="63">
        <v>3.0219999999999998</v>
      </c>
      <c r="H68" s="63">
        <v>3.4090000000000003</v>
      </c>
      <c r="I68" s="63">
        <v>4.58</v>
      </c>
      <c r="J68" s="54">
        <v>0.71198320000000004</v>
      </c>
      <c r="K68" s="54">
        <v>0.80316040000000011</v>
      </c>
      <c r="L68" s="54">
        <v>1.079048</v>
      </c>
      <c r="M68" s="48">
        <v>18.899999999999999</v>
      </c>
      <c r="N68" s="48">
        <f>M68/'GC + FA diet'!$D$24%</f>
        <v>56.040697674418617</v>
      </c>
      <c r="O68" s="48">
        <f>N68*'GC + FA diet'!$D$28</f>
        <v>130.0053834596512</v>
      </c>
      <c r="P68" s="62">
        <f>N68*'GC + FA diet'!$E$28</f>
        <v>1.2874723953488374</v>
      </c>
      <c r="Q68" s="48">
        <f>N68*'GC + FA diet'!$D$29</f>
        <v>265.39902288507557</v>
      </c>
      <c r="R68" s="62">
        <f>N68*'GC + FA diet'!$E$29</f>
        <v>2.7752827031228589</v>
      </c>
      <c r="S68" s="54">
        <f t="shared" ref="S68:S88" si="26">((0.057*G68)+(0.0929*H68)+(0.0395*I68))</f>
        <v>0.66986010000000007</v>
      </c>
      <c r="T68" s="54">
        <f t="shared" ref="T68:T88" si="27">S68*4.18</f>
        <v>2.800015218</v>
      </c>
      <c r="U68" s="62">
        <f t="shared" ref="U68:U88" si="28">T68*F68</f>
        <v>65.968358536080004</v>
      </c>
      <c r="V68" s="62">
        <f t="shared" ref="V68:V88" si="29">J68</f>
        <v>0.71198320000000004</v>
      </c>
      <c r="W68" s="62">
        <f t="shared" ref="W68:W88" si="30">U68/O68</f>
        <v>0.50742789860355364</v>
      </c>
      <c r="X68" s="62">
        <f t="shared" ref="X68:X88" si="31">V68/P68</f>
        <v>0.55300851697646691</v>
      </c>
      <c r="Y68" s="62">
        <f t="shared" ref="Y68:Y88" si="32">U68/Q68</f>
        <v>0.24856292920357118</v>
      </c>
      <c r="Z68" s="62">
        <f t="shared" ref="Z68:Z88" si="33">V68/R68</f>
        <v>0.25654438706328841</v>
      </c>
      <c r="AA68" s="48">
        <f>$N68*'GC + FA diet'!$H$10</f>
        <v>64.653084837209306</v>
      </c>
      <c r="AB68" s="48">
        <f>$N68*'GC + FA diet'!$I$10</f>
        <v>29.140793581395346</v>
      </c>
      <c r="AC68" s="48">
        <f>$N68*'GC + FA diet'!$J$10</f>
        <v>40.921064686046527</v>
      </c>
      <c r="AD68" s="48">
        <f>$N68*'GC + FA diet'!$K$10</f>
        <v>101.27360176744187</v>
      </c>
      <c r="AE68" s="48">
        <f>$N68*'GC + FA diet'!$L$10</f>
        <v>46.954091930232558</v>
      </c>
      <c r="AF68" s="48">
        <f>$N68*'GC + FA diet'!$M$10</f>
        <v>18.422937627906979</v>
      </c>
      <c r="AG68" s="48">
        <f>$N68*'GC + FA diet'!$N$10</f>
        <v>50.972607732558153</v>
      </c>
      <c r="AH68" s="48">
        <f>$N68*'GC + FA diet'!$O$10</f>
        <v>35.788251034883729</v>
      </c>
      <c r="AI68" s="48">
        <f>$N68*'GC + FA diet'!$P$10</f>
        <v>11.128476034883724</v>
      </c>
      <c r="AJ68" s="48">
        <f>$N68*'GC + FA diet'!$Q$10</f>
        <v>47.339125587209303</v>
      </c>
      <c r="AK68" s="48">
        <f>$N68*'GC + FA diet'!$R$10</f>
        <v>18.53584534883721</v>
      </c>
      <c r="AL68" s="48">
        <f>$N68*'GC + FA diet'!$S$10</f>
        <v>32.734725279069778</v>
      </c>
      <c r="AM68" s="48">
        <f>$F68*Ingredients!I$8</f>
        <v>22.101164799999999</v>
      </c>
      <c r="AN68" s="48">
        <f>$F68*Ingredients!J$8</f>
        <v>19.905137200000002</v>
      </c>
      <c r="AO68" s="48">
        <f>$F68*Ingredients!K$8</f>
        <v>34.891417600000004</v>
      </c>
      <c r="AP68" s="48">
        <f>$F68*Ingredients!L$8</f>
        <v>62.983419200000014</v>
      </c>
      <c r="AQ68" s="48">
        <f>$F68*Ingredients!M$8</f>
        <v>49.338645200000009</v>
      </c>
      <c r="AR68" s="48">
        <f>$F68*Ingredients!N$8</f>
        <v>15.877555200000003</v>
      </c>
      <c r="AS68" s="48">
        <f>$F68*Ingredients!O$8</f>
        <v>32.716829600000004</v>
      </c>
      <c r="AT68" s="48">
        <f>$F68*Ingredients!P$8</f>
        <v>29.941932799999996</v>
      </c>
      <c r="AU68" s="48">
        <f>$F68*Ingredients!Q$8</f>
        <v>9.2098396000000005</v>
      </c>
      <c r="AV68" s="48">
        <f>$F68*Ingredients!R$8</f>
        <v>38.603531200000006</v>
      </c>
      <c r="AW68" s="48">
        <f>$F68*Ingredients!S$8</f>
        <v>4.0735240000000008</v>
      </c>
      <c r="AX68" s="48">
        <f>$F68*Ingredients!T$8</f>
        <v>24.912815200000004</v>
      </c>
      <c r="AY68" s="54">
        <f t="shared" ref="AY68:AY88" si="34">AM68/AA68</f>
        <v>0.34184238626275543</v>
      </c>
      <c r="AZ68" s="54">
        <f t="shared" ref="AZ68:AZ88" si="35">AN68/AB68</f>
        <v>0.68306778071782648</v>
      </c>
      <c r="BA68" s="54">
        <f t="shared" ref="BA68:BA88" si="36">AO68/AC68</f>
        <v>0.85265175448617925</v>
      </c>
      <c r="BB68" s="54">
        <f t="shared" ref="BB68:BB88" si="37">AP68/AD68</f>
        <v>0.62191349078934755</v>
      </c>
      <c r="BC68" s="54">
        <f t="shared" ref="BC68:BC88" si="38">AQ68/AE68</f>
        <v>1.0507847808729978</v>
      </c>
      <c r="BD68" s="54">
        <f t="shared" ref="BD68:BD88" si="39">AR68/AF68</f>
        <v>0.8618362348439349</v>
      </c>
      <c r="BE68" s="54">
        <f t="shared" ref="BE68:BE88" si="40">AS68/AG68</f>
        <v>0.64185120313360999</v>
      </c>
      <c r="BF68" s="54">
        <f t="shared" ref="BF68:BF88" si="41">AT68/AH68</f>
        <v>0.83664140979716572</v>
      </c>
      <c r="BG68" s="54">
        <f t="shared" ref="BG68:BG88" si="42">AU68/AI68</f>
        <v>0.82759216725906626</v>
      </c>
      <c r="BH68" s="54">
        <f t="shared" ref="BH68:BH88" si="43">AV68/AJ68</f>
        <v>0.81546777049955499</v>
      </c>
      <c r="BI68" s="54">
        <f t="shared" ref="BI68:BI88" si="44">AW68/AK68</f>
        <v>0.21976467343883729</v>
      </c>
      <c r="BJ68" s="54">
        <f t="shared" ref="BJ68:BJ88" si="45">AX68/AL68</f>
        <v>0.76105160460683574</v>
      </c>
      <c r="BK68" s="56"/>
      <c r="BL68" s="56"/>
      <c r="BM68" s="14"/>
      <c r="BN68" s="14"/>
    </row>
    <row r="69" spans="1:66" x14ac:dyDescent="0.25">
      <c r="A69" s="60">
        <v>1889</v>
      </c>
      <c r="B69" s="60">
        <v>7</v>
      </c>
      <c r="C69" s="60" t="s">
        <v>114</v>
      </c>
      <c r="D69" s="60" t="s">
        <v>116</v>
      </c>
      <c r="E69" s="61">
        <v>6</v>
      </c>
      <c r="F69" s="60">
        <v>22.4</v>
      </c>
      <c r="G69" s="60">
        <v>3.04</v>
      </c>
      <c r="H69" s="60">
        <v>3.4</v>
      </c>
      <c r="I69" s="60">
        <v>4.42</v>
      </c>
      <c r="J69" s="54">
        <v>0.68096000000000001</v>
      </c>
      <c r="K69" s="54">
        <v>0.76160000000000005</v>
      </c>
      <c r="L69" s="54">
        <v>0.99007999999999985</v>
      </c>
      <c r="M69" s="48">
        <v>17.940000000000001</v>
      </c>
      <c r="N69" s="48">
        <f>M69/'GC diet'!$D$24%</f>
        <v>53.820000000000014</v>
      </c>
      <c r="O69" s="48">
        <f>N69*'GC diet'!$D$28</f>
        <v>111.67462368102861</v>
      </c>
      <c r="P69" s="62">
        <f>N69*'GC diet'!$E$28</f>
        <v>1.2257428114285716</v>
      </c>
      <c r="Q69" s="48">
        <f>N69*'GC diet'!$D$29</f>
        <v>242.60920639470854</v>
      </c>
      <c r="R69" s="62">
        <f>N69*'GC diet'!$E$29</f>
        <v>2.6645535460554624</v>
      </c>
      <c r="S69" s="54">
        <f t="shared" si="26"/>
        <v>0.66373000000000004</v>
      </c>
      <c r="T69" s="54">
        <f t="shared" si="27"/>
        <v>2.7743913999999998</v>
      </c>
      <c r="U69" s="62">
        <f t="shared" si="28"/>
        <v>62.146367359999992</v>
      </c>
      <c r="V69" s="62">
        <f t="shared" si="29"/>
        <v>0.68096000000000001</v>
      </c>
      <c r="W69" s="62">
        <f t="shared" si="30"/>
        <v>0.55649497899814704</v>
      </c>
      <c r="X69" s="62">
        <f t="shared" si="31"/>
        <v>0.55554884242507507</v>
      </c>
      <c r="Y69" s="62">
        <f t="shared" si="32"/>
        <v>0.25615832261077559</v>
      </c>
      <c r="Z69" s="62">
        <f t="shared" si="33"/>
        <v>0.25556251290505155</v>
      </c>
      <c r="AA69" s="48">
        <f>$N69*'GC diet'!$H$10</f>
        <v>61.168459782857155</v>
      </c>
      <c r="AB69" s="48">
        <f>$N69*'GC diet'!$I$10</f>
        <v>27.713301942857154</v>
      </c>
      <c r="AC69" s="48">
        <f>$N69*'GC diet'!$J$10</f>
        <v>38.783924221714301</v>
      </c>
      <c r="AD69" s="48">
        <f>$N69*'GC diet'!$K$10</f>
        <v>96.690604964571449</v>
      </c>
      <c r="AE69" s="48">
        <f>$N69*'GC diet'!$L$10</f>
        <v>44.294380772571444</v>
      </c>
      <c r="AF69" s="48">
        <f>$N69*'GC diet'!$M$10</f>
        <v>17.582532685714291</v>
      </c>
      <c r="AG69" s="48">
        <f>$N69*'GC diet'!$N$10</f>
        <v>48.43086500571431</v>
      </c>
      <c r="AH69" s="48">
        <f>$N69*'GC diet'!$O$10</f>
        <v>33.958318457142866</v>
      </c>
      <c r="AI69" s="48">
        <f>$N69*'GC diet'!$P$10</f>
        <v>10.509090027428575</v>
      </c>
      <c r="AJ69" s="48">
        <f>$N69*'GC diet'!$Q$10</f>
        <v>44.988432216000014</v>
      </c>
      <c r="AK69" s="48">
        <f>$N69*'GC diet'!$R$10</f>
        <v>17.694744822857146</v>
      </c>
      <c r="AL69" s="48">
        <f>$N69*'GC diet'!$S$10</f>
        <v>31.082602066285727</v>
      </c>
      <c r="AM69" s="48">
        <f>$F69*Ingredients!I$8</f>
        <v>21.012991999999997</v>
      </c>
      <c r="AN69" s="48">
        <f>$F69*Ingredients!J$8</f>
        <v>18.925087999999999</v>
      </c>
      <c r="AO69" s="48">
        <f>$F69*Ingredients!K$8</f>
        <v>33.173504000000001</v>
      </c>
      <c r="AP69" s="48">
        <f>$F69*Ingredients!L$8</f>
        <v>59.882368000000007</v>
      </c>
      <c r="AQ69" s="48">
        <f>$F69*Ingredients!M$8</f>
        <v>46.909407999999999</v>
      </c>
      <c r="AR69" s="48">
        <f>$F69*Ingredients!N$8</f>
        <v>15.095808</v>
      </c>
      <c r="AS69" s="48">
        <f>$F69*Ingredients!O$8</f>
        <v>31.105983999999999</v>
      </c>
      <c r="AT69" s="48">
        <f>$F69*Ingredients!P$8</f>
        <v>28.467711999999992</v>
      </c>
      <c r="AU69" s="48">
        <f>$F69*Ingredients!Q$8</f>
        <v>8.7563839999999988</v>
      </c>
      <c r="AV69" s="48">
        <f>$F69*Ingredients!R$8</f>
        <v>36.702848000000003</v>
      </c>
      <c r="AW69" s="48">
        <f>$F69*Ingredients!S$8</f>
        <v>3.8729600000000004</v>
      </c>
      <c r="AX69" s="48">
        <f>$F69*Ingredients!T$8</f>
        <v>23.686208000000001</v>
      </c>
      <c r="AY69" s="54">
        <f t="shared" si="34"/>
        <v>0.34352658338291231</v>
      </c>
      <c r="AZ69" s="54">
        <f t="shared" si="35"/>
        <v>0.68288824042050911</v>
      </c>
      <c r="BA69" s="54">
        <f t="shared" si="36"/>
        <v>0.85534160520628433</v>
      </c>
      <c r="BB69" s="54">
        <f t="shared" si="37"/>
        <v>0.61931940566450683</v>
      </c>
      <c r="BC69" s="54">
        <f t="shared" si="38"/>
        <v>1.0590374485841749</v>
      </c>
      <c r="BD69" s="54">
        <f t="shared" si="39"/>
        <v>0.85856845938158044</v>
      </c>
      <c r="BE69" s="54">
        <f t="shared" si="40"/>
        <v>0.64227603608421691</v>
      </c>
      <c r="BF69" s="54">
        <f t="shared" si="41"/>
        <v>0.83831335865254042</v>
      </c>
      <c r="BG69" s="54">
        <f t="shared" si="42"/>
        <v>0.83322000069901025</v>
      </c>
      <c r="BH69" s="54">
        <f t="shared" si="43"/>
        <v>0.81582856285769245</v>
      </c>
      <c r="BI69" s="54">
        <f t="shared" si="44"/>
        <v>0.21887628438682616</v>
      </c>
      <c r="BJ69" s="54">
        <f t="shared" si="45"/>
        <v>0.76204070526294998</v>
      </c>
      <c r="BK69" s="56"/>
      <c r="BL69" s="56"/>
      <c r="BM69" s="14"/>
      <c r="BN69" s="14"/>
    </row>
    <row r="70" spans="1:66" x14ac:dyDescent="0.25">
      <c r="A70" s="60">
        <v>2024</v>
      </c>
      <c r="B70" s="60">
        <v>3</v>
      </c>
      <c r="C70" s="60" t="s">
        <v>114</v>
      </c>
      <c r="D70" s="60" t="s">
        <v>116</v>
      </c>
      <c r="E70" s="61">
        <v>6</v>
      </c>
      <c r="F70" s="60">
        <v>23.4</v>
      </c>
      <c r="G70" s="60">
        <v>3.1</v>
      </c>
      <c r="H70" s="60">
        <v>3.54</v>
      </c>
      <c r="I70" s="60">
        <v>4.5199999999999996</v>
      </c>
      <c r="J70" s="54">
        <v>0.72539999999999993</v>
      </c>
      <c r="K70" s="54">
        <v>0.82835999999999999</v>
      </c>
      <c r="L70" s="54">
        <v>1.05768</v>
      </c>
      <c r="M70" s="48">
        <v>16.420000000000002</v>
      </c>
      <c r="N70" s="48">
        <f>M70/'GC diet'!$D$24%</f>
        <v>49.260000000000019</v>
      </c>
      <c r="O70" s="48">
        <f>N70*'GC diet'!$D$28</f>
        <v>102.21278265565719</v>
      </c>
      <c r="P70" s="62">
        <f>N70*'GC diet'!$E$28</f>
        <v>1.121889462857143</v>
      </c>
      <c r="Q70" s="48">
        <f>N70*'GC diet'!$D$29</f>
        <v>222.05368835011788</v>
      </c>
      <c r="R70" s="62">
        <f>N70*'GC diet'!$E$29</f>
        <v>2.4387942712503179</v>
      </c>
      <c r="S70" s="54">
        <f t="shared" si="26"/>
        <v>0.68410599999999988</v>
      </c>
      <c r="T70" s="54">
        <f t="shared" si="27"/>
        <v>2.8595630799999991</v>
      </c>
      <c r="U70" s="62">
        <f t="shared" si="28"/>
        <v>66.913776071999976</v>
      </c>
      <c r="V70" s="62">
        <f t="shared" si="29"/>
        <v>0.72539999999999993</v>
      </c>
      <c r="W70" s="62">
        <f t="shared" si="30"/>
        <v>0.65465174055014819</v>
      </c>
      <c r="X70" s="62">
        <f t="shared" si="31"/>
        <v>0.64658776467389778</v>
      </c>
      <c r="Y70" s="62">
        <f t="shared" si="32"/>
        <v>0.30134052971232467</v>
      </c>
      <c r="Z70" s="62">
        <f t="shared" si="33"/>
        <v>0.29744206329798489</v>
      </c>
      <c r="AA70" s="48">
        <f>$N70*'GC diet'!$H$10</f>
        <v>55.985847805714307</v>
      </c>
      <c r="AB70" s="48">
        <f>$N70*'GC diet'!$I$10</f>
        <v>25.365240685714298</v>
      </c>
      <c r="AC70" s="48">
        <f>$N70*'GC diet'!$J$10</f>
        <v>35.497883819428587</v>
      </c>
      <c r="AD70" s="48">
        <f>$N70*'GC diet'!$K$10</f>
        <v>88.498312905142896</v>
      </c>
      <c r="AE70" s="48">
        <f>$N70*'GC diet'!$L$10</f>
        <v>40.54145664914288</v>
      </c>
      <c r="AF70" s="48">
        <f>$N70*'GC diet'!$M$10</f>
        <v>16.092819771428577</v>
      </c>
      <c r="AG70" s="48">
        <f>$N70*'GC diet'!$N$10</f>
        <v>44.327469531428598</v>
      </c>
      <c r="AH70" s="48">
        <f>$N70*'GC diet'!$O$10</f>
        <v>31.081136514285728</v>
      </c>
      <c r="AI70" s="48">
        <f>$N70*'GC diet'!$P$10</f>
        <v>9.6186877508571467</v>
      </c>
      <c r="AJ70" s="48">
        <f>$N70*'GC diet'!$Q$10</f>
        <v>41.176703288000013</v>
      </c>
      <c r="AK70" s="48">
        <f>$N70*'GC diet'!$R$10</f>
        <v>16.195524525714291</v>
      </c>
      <c r="AL70" s="48">
        <f>$N70*'GC diet'!$S$10</f>
        <v>28.449070564571443</v>
      </c>
      <c r="AM70" s="48">
        <f>$F70*Ingredients!I$8</f>
        <v>21.951071999999996</v>
      </c>
      <c r="AN70" s="48">
        <f>$F70*Ingredients!J$8</f>
        <v>19.769957999999999</v>
      </c>
      <c r="AO70" s="48">
        <f>$F70*Ingredients!K$8</f>
        <v>34.654463999999997</v>
      </c>
      <c r="AP70" s="48">
        <f>$F70*Ingredients!L$8</f>
        <v>62.555688000000004</v>
      </c>
      <c r="AQ70" s="48">
        <f>$F70*Ingredients!M$8</f>
        <v>49.003577999999997</v>
      </c>
      <c r="AR70" s="48">
        <f>$F70*Ingredients!N$8</f>
        <v>15.769728000000001</v>
      </c>
      <c r="AS70" s="48">
        <f>$F70*Ingredients!O$8</f>
        <v>32.494644000000001</v>
      </c>
      <c r="AT70" s="48">
        <f>$F70*Ingredients!P$8</f>
        <v>29.738591999999993</v>
      </c>
      <c r="AU70" s="48">
        <f>$F70*Ingredients!Q$8</f>
        <v>9.1472939999999987</v>
      </c>
      <c r="AV70" s="48">
        <f>$F70*Ingredients!R$8</f>
        <v>38.341368000000003</v>
      </c>
      <c r="AW70" s="48">
        <f>$F70*Ingredients!S$8</f>
        <v>4.0458600000000002</v>
      </c>
      <c r="AX70" s="48">
        <f>$F70*Ingredients!T$8</f>
        <v>24.743627999999998</v>
      </c>
      <c r="AY70" s="54">
        <f t="shared" si="34"/>
        <v>0.39208251478437944</v>
      </c>
      <c r="AZ70" s="54">
        <f t="shared" si="35"/>
        <v>0.77941140969083877</v>
      </c>
      <c r="BA70" s="54">
        <f t="shared" si="36"/>
        <v>0.97624027889327381</v>
      </c>
      <c r="BB70" s="54">
        <f t="shared" si="37"/>
        <v>0.70685740718074985</v>
      </c>
      <c r="BC70" s="54">
        <f t="shared" si="38"/>
        <v>1.2087276099645528</v>
      </c>
      <c r="BD70" s="54">
        <f t="shared" si="39"/>
        <v>0.97992323433571304</v>
      </c>
      <c r="BE70" s="54">
        <f t="shared" si="40"/>
        <v>0.73305885365193224</v>
      </c>
      <c r="BF70" s="54">
        <f t="shared" si="41"/>
        <v>0.95680516657849157</v>
      </c>
      <c r="BG70" s="54">
        <f t="shared" si="42"/>
        <v>0.95099188547677505</v>
      </c>
      <c r="BH70" s="54">
        <f t="shared" si="43"/>
        <v>0.93114224642587395</v>
      </c>
      <c r="BI70" s="54">
        <f t="shared" si="44"/>
        <v>0.2498134588710742</v>
      </c>
      <c r="BJ70" s="54">
        <f t="shared" si="45"/>
        <v>0.86975171803377105</v>
      </c>
      <c r="BK70" s="56"/>
      <c r="BL70" s="56"/>
      <c r="BM70" s="14"/>
      <c r="BN70" s="14"/>
    </row>
    <row r="71" spans="1:66" x14ac:dyDescent="0.25">
      <c r="A71" s="60">
        <v>2044</v>
      </c>
      <c r="B71" s="60">
        <v>1</v>
      </c>
      <c r="C71" s="60" t="s">
        <v>114</v>
      </c>
      <c r="D71" s="60" t="s">
        <v>116</v>
      </c>
      <c r="E71" s="61">
        <v>6</v>
      </c>
      <c r="F71" s="60">
        <v>22.2</v>
      </c>
      <c r="G71" s="60">
        <v>3.07</v>
      </c>
      <c r="H71" s="60">
        <v>2.6</v>
      </c>
      <c r="I71" s="60">
        <v>4.7699999999999996</v>
      </c>
      <c r="J71" s="54">
        <v>0.68153999999999992</v>
      </c>
      <c r="K71" s="54">
        <v>0.57720000000000005</v>
      </c>
      <c r="L71" s="54">
        <v>1.0589399999999998</v>
      </c>
      <c r="M71" s="48">
        <v>15.34</v>
      </c>
      <c r="N71" s="48">
        <f>M71/'GC diet'!$D$24%</f>
        <v>46.02000000000001</v>
      </c>
      <c r="O71" s="48">
        <f>N71*'GC diet'!$D$28</f>
        <v>95.48989561131431</v>
      </c>
      <c r="P71" s="62">
        <f>N71*'GC diet'!$E$28</f>
        <v>1.0480989257142856</v>
      </c>
      <c r="Q71" s="48">
        <f>N71*'GC diet'!$D$29</f>
        <v>207.44845184475076</v>
      </c>
      <c r="R71" s="62">
        <f>N71*'GC diet'!$E$29</f>
        <v>2.2783863654677141</v>
      </c>
      <c r="S71" s="54">
        <f t="shared" si="26"/>
        <v>0.60494499999999995</v>
      </c>
      <c r="T71" s="54">
        <f t="shared" si="27"/>
        <v>2.5286700999999998</v>
      </c>
      <c r="U71" s="62">
        <f t="shared" si="28"/>
        <v>56.136476219999992</v>
      </c>
      <c r="V71" s="62">
        <f t="shared" si="29"/>
        <v>0.68153999999999992</v>
      </c>
      <c r="W71" s="62">
        <f t="shared" si="30"/>
        <v>0.5878787054967578</v>
      </c>
      <c r="X71" s="62">
        <f t="shared" si="31"/>
        <v>0.65026304605314467</v>
      </c>
      <c r="Y71" s="62">
        <f t="shared" si="32"/>
        <v>0.27060445966601443</v>
      </c>
      <c r="Z71" s="62">
        <f t="shared" si="33"/>
        <v>0.29913275918858095</v>
      </c>
      <c r="AA71" s="48">
        <f>$N71*'GC diet'!$H$10</f>
        <v>52.303465611428585</v>
      </c>
      <c r="AB71" s="48">
        <f>$N71*'GC diet'!$I$10</f>
        <v>23.696881371428578</v>
      </c>
      <c r="AC71" s="48">
        <f>$N71*'GC diet'!$J$10</f>
        <v>33.163065638857155</v>
      </c>
      <c r="AD71" s="48">
        <f>$N71*'GC diet'!$K$10</f>
        <v>82.677473810285733</v>
      </c>
      <c r="AE71" s="48">
        <f>$N71*'GC diet'!$L$10</f>
        <v>37.874905298285725</v>
      </c>
      <c r="AF71" s="48">
        <f>$N71*'GC diet'!$M$10</f>
        <v>15.034339542857147</v>
      </c>
      <c r="AG71" s="48">
        <f>$N71*'GC diet'!$N$10</f>
        <v>41.411899062857159</v>
      </c>
      <c r="AH71" s="48">
        <f>$N71*'GC diet'!$O$10</f>
        <v>29.036823028571437</v>
      </c>
      <c r="AI71" s="48">
        <f>$N71*'GC diet'!$P$10</f>
        <v>8.9860335017142887</v>
      </c>
      <c r="AJ71" s="48">
        <f>$N71*'GC diet'!$Q$10</f>
        <v>38.468369576000008</v>
      </c>
      <c r="AK71" s="48">
        <f>$N71*'GC diet'!$R$10</f>
        <v>15.130289051428575</v>
      </c>
      <c r="AL71" s="48">
        <f>$N71*'GC diet'!$S$10</f>
        <v>26.577877129142866</v>
      </c>
      <c r="AM71" s="48">
        <f>$F71*Ingredients!I$8</f>
        <v>20.825375999999999</v>
      </c>
      <c r="AN71" s="48">
        <f>$F71*Ingredients!J$8</f>
        <v>18.756114</v>
      </c>
      <c r="AO71" s="48">
        <f>$F71*Ingredients!K$8</f>
        <v>32.877312000000003</v>
      </c>
      <c r="AP71" s="48">
        <f>$F71*Ingredients!L$8</f>
        <v>59.347704000000007</v>
      </c>
      <c r="AQ71" s="48">
        <f>$F71*Ingredients!M$8</f>
        <v>46.490574000000002</v>
      </c>
      <c r="AR71" s="48">
        <f>$F71*Ingredients!N$8</f>
        <v>14.961024000000002</v>
      </c>
      <c r="AS71" s="48">
        <f>$F71*Ingredients!O$8</f>
        <v>30.828251999999999</v>
      </c>
      <c r="AT71" s="48">
        <f>$F71*Ingredients!P$8</f>
        <v>28.213535999999994</v>
      </c>
      <c r="AU71" s="48">
        <f>$F71*Ingredients!Q$8</f>
        <v>8.6782019999999989</v>
      </c>
      <c r="AV71" s="48">
        <f>$F71*Ingredients!R$8</f>
        <v>36.375144000000006</v>
      </c>
      <c r="AW71" s="48">
        <f>$F71*Ingredients!S$8</f>
        <v>3.8383800000000003</v>
      </c>
      <c r="AX71" s="48">
        <f>$F71*Ingredients!T$8</f>
        <v>23.474723999999998</v>
      </c>
      <c r="AY71" s="54">
        <f t="shared" si="34"/>
        <v>0.39816436170244029</v>
      </c>
      <c r="AZ71" s="54">
        <f t="shared" si="35"/>
        <v>0.79150136703702789</v>
      </c>
      <c r="BA71" s="54">
        <f t="shared" si="36"/>
        <v>0.9913833768575866</v>
      </c>
      <c r="BB71" s="54">
        <f t="shared" si="37"/>
        <v>0.71782193220103785</v>
      </c>
      <c r="BC71" s="54">
        <f t="shared" si="38"/>
        <v>1.2274769701431896</v>
      </c>
      <c r="BD71" s="54">
        <f t="shared" si="39"/>
        <v>0.99512346101748261</v>
      </c>
      <c r="BE71" s="54">
        <f t="shared" si="40"/>
        <v>0.74442980635124356</v>
      </c>
      <c r="BF71" s="54">
        <f t="shared" si="41"/>
        <v>0.97164679387406294</v>
      </c>
      <c r="BG71" s="54">
        <f t="shared" si="42"/>
        <v>0.96574333918791155</v>
      </c>
      <c r="BH71" s="54">
        <f t="shared" si="43"/>
        <v>0.94558579947443522</v>
      </c>
      <c r="BI71" s="54">
        <f t="shared" si="44"/>
        <v>0.25368847792353227</v>
      </c>
      <c r="BJ71" s="54">
        <f t="shared" si="45"/>
        <v>0.88324300266479017</v>
      </c>
      <c r="BK71" s="56"/>
      <c r="BL71" s="56"/>
      <c r="BM71" s="14"/>
      <c r="BN71" s="14"/>
    </row>
    <row r="72" spans="1:66" x14ac:dyDescent="0.25">
      <c r="A72" s="60">
        <v>4042</v>
      </c>
      <c r="B72" s="60">
        <v>6</v>
      </c>
      <c r="C72" s="60" t="s">
        <v>114</v>
      </c>
      <c r="D72" s="60" t="s">
        <v>116</v>
      </c>
      <c r="E72" s="61">
        <v>6</v>
      </c>
      <c r="F72" s="60">
        <v>17.600000000000001</v>
      </c>
      <c r="G72" s="60">
        <v>2.69</v>
      </c>
      <c r="H72" s="60">
        <v>2.82</v>
      </c>
      <c r="I72" s="60">
        <v>4.43</v>
      </c>
      <c r="J72" s="54">
        <v>0.47344000000000003</v>
      </c>
      <c r="K72" s="54">
        <v>0.49632000000000004</v>
      </c>
      <c r="L72" s="54">
        <v>0.77968000000000004</v>
      </c>
      <c r="M72" s="48">
        <v>17</v>
      </c>
      <c r="N72" s="48">
        <f>M72/'GC diet'!$D$24%</f>
        <v>51.000000000000014</v>
      </c>
      <c r="O72" s="48">
        <f>N72*'GC diet'!$D$28</f>
        <v>105.82322199428575</v>
      </c>
      <c r="P72" s="62">
        <f>N72*'GC diet'!$E$28</f>
        <v>1.1615177142857145</v>
      </c>
      <c r="Q72" s="48">
        <f>N72*'GC diet'!$D$29</f>
        <v>229.89724128818534</v>
      </c>
      <c r="R72" s="62">
        <f>N72*'GC diet'!$E$29</f>
        <v>2.5249392576891228</v>
      </c>
      <c r="S72" s="54">
        <f t="shared" si="26"/>
        <v>0.59029299999999996</v>
      </c>
      <c r="T72" s="54">
        <f t="shared" si="27"/>
        <v>2.4674247399999998</v>
      </c>
      <c r="U72" s="62">
        <f t="shared" si="28"/>
        <v>43.426675424000003</v>
      </c>
      <c r="V72" s="62">
        <f t="shared" si="29"/>
        <v>0.47344000000000003</v>
      </c>
      <c r="W72" s="62">
        <f t="shared" si="30"/>
        <v>0.4103699982442886</v>
      </c>
      <c r="X72" s="62">
        <f t="shared" si="31"/>
        <v>0.40760463157563304</v>
      </c>
      <c r="Y72" s="62">
        <f t="shared" si="32"/>
        <v>0.18889602667986319</v>
      </c>
      <c r="Z72" s="62">
        <f t="shared" si="33"/>
        <v>0.18750550079897851</v>
      </c>
      <c r="AA72" s="48">
        <f>$N72*'GC diet'!$H$10</f>
        <v>57.963423428571446</v>
      </c>
      <c r="AB72" s="48">
        <f>$N72*'GC diet'!$I$10</f>
        <v>26.261211428571439</v>
      </c>
      <c r="AC72" s="48">
        <f>$N72*'GC diet'!$J$10</f>
        <v>36.751767657142871</v>
      </c>
      <c r="AD72" s="48">
        <f>$N72*'GC diet'!$K$10</f>
        <v>91.624319085714305</v>
      </c>
      <c r="AE72" s="48">
        <f>$N72*'GC diet'!$L$10</f>
        <v>41.9734934857143</v>
      </c>
      <c r="AF72" s="48">
        <f>$N72*'GC diet'!$M$10</f>
        <v>16.661262857142862</v>
      </c>
      <c r="AG72" s="48">
        <f>$N72*'GC diet'!$N$10</f>
        <v>45.893238857142883</v>
      </c>
      <c r="AH72" s="48">
        <f>$N72*'GC diet'!$O$10</f>
        <v>32.179008571428582</v>
      </c>
      <c r="AI72" s="48">
        <f>$N72*'GC diet'!$P$10</f>
        <v>9.9584465142857166</v>
      </c>
      <c r="AJ72" s="48">
        <f>$N72*'GC diet'!$Q$10</f>
        <v>42.631178800000008</v>
      </c>
      <c r="AK72" s="48">
        <f>$N72*'GC diet'!$R$10</f>
        <v>16.767595428571433</v>
      </c>
      <c r="AL72" s="48">
        <f>$N72*'GC diet'!$S$10</f>
        <v>29.453970742857152</v>
      </c>
      <c r="AM72" s="48">
        <f>$F72*Ingredients!I$8</f>
        <v>16.510207999999999</v>
      </c>
      <c r="AN72" s="48">
        <f>$F72*Ingredients!J$8</f>
        <v>14.869712000000002</v>
      </c>
      <c r="AO72" s="48">
        <f>$F72*Ingredients!K$8</f>
        <v>26.064896000000005</v>
      </c>
      <c r="AP72" s="48">
        <f>$F72*Ingredients!L$8</f>
        <v>47.050432000000008</v>
      </c>
      <c r="AQ72" s="48">
        <f>$F72*Ingredients!M$8</f>
        <v>36.857392000000004</v>
      </c>
      <c r="AR72" s="48">
        <f>$F72*Ingredients!N$8</f>
        <v>11.860992000000003</v>
      </c>
      <c r="AS72" s="48">
        <f>$F72*Ingredients!O$8</f>
        <v>24.440416000000003</v>
      </c>
      <c r="AT72" s="48">
        <f>$F72*Ingredients!P$8</f>
        <v>22.367487999999998</v>
      </c>
      <c r="AU72" s="48">
        <f>$F72*Ingredients!Q$8</f>
        <v>6.8800160000000004</v>
      </c>
      <c r="AV72" s="48">
        <f>$F72*Ingredients!R$8</f>
        <v>28.837952000000005</v>
      </c>
      <c r="AW72" s="48">
        <f>$F72*Ingredients!S$8</f>
        <v>3.0430400000000009</v>
      </c>
      <c r="AX72" s="48">
        <f>$F72*Ingredients!T$8</f>
        <v>18.610592</v>
      </c>
      <c r="AY72" s="54">
        <f t="shared" si="34"/>
        <v>0.2848383864066551</v>
      </c>
      <c r="AZ72" s="54">
        <f t="shared" si="35"/>
        <v>0.56622338388480375</v>
      </c>
      <c r="BA72" s="54">
        <f t="shared" si="36"/>
        <v>0.70921475786305954</v>
      </c>
      <c r="BB72" s="54">
        <f t="shared" si="37"/>
        <v>0.51351467022619235</v>
      </c>
      <c r="BC72" s="54">
        <f t="shared" si="38"/>
        <v>0.87811113488908032</v>
      </c>
      <c r="BD72" s="54">
        <f t="shared" si="39"/>
        <v>0.71189033518639122</v>
      </c>
      <c r="BE72" s="54">
        <f t="shared" si="40"/>
        <v>0.53254938218848469</v>
      </c>
      <c r="BF72" s="54">
        <f t="shared" si="41"/>
        <v>0.69509562267433767</v>
      </c>
      <c r="BG72" s="54">
        <f t="shared" si="42"/>
        <v>0.69087241570564173</v>
      </c>
      <c r="BH72" s="54">
        <f t="shared" si="43"/>
        <v>0.67645213695099604</v>
      </c>
      <c r="BI72" s="54">
        <f t="shared" si="44"/>
        <v>0.18148338639032049</v>
      </c>
      <c r="BJ72" s="54">
        <f t="shared" si="45"/>
        <v>0.63185341502769143</v>
      </c>
      <c r="BK72" s="56"/>
      <c r="BL72" s="56"/>
      <c r="BM72" s="14"/>
      <c r="BN72" s="14"/>
    </row>
    <row r="73" spans="1:66" x14ac:dyDescent="0.25">
      <c r="A73" s="60">
        <v>9104</v>
      </c>
      <c r="B73" s="60">
        <v>2</v>
      </c>
      <c r="C73" s="60" t="s">
        <v>114</v>
      </c>
      <c r="D73" s="60" t="s">
        <v>116</v>
      </c>
      <c r="E73" s="61">
        <v>6</v>
      </c>
      <c r="F73" s="60">
        <v>24.2</v>
      </c>
      <c r="G73" s="60">
        <v>2.81</v>
      </c>
      <c r="H73" s="60">
        <v>2.7</v>
      </c>
      <c r="I73" s="60">
        <v>4.83</v>
      </c>
      <c r="J73" s="54">
        <v>0.68001999999999996</v>
      </c>
      <c r="K73" s="54">
        <v>0.65340000000000009</v>
      </c>
      <c r="L73" s="54">
        <v>1.16886</v>
      </c>
      <c r="M73" s="48">
        <v>15.4</v>
      </c>
      <c r="N73" s="48">
        <f>M73/'GC diet'!$D$24%</f>
        <v>46.20000000000001</v>
      </c>
      <c r="O73" s="48">
        <f>N73*'GC diet'!$D$28</f>
        <v>95.863389336000026</v>
      </c>
      <c r="P73" s="62">
        <f>N73*'GC diet'!$E$28</f>
        <v>1.0521984</v>
      </c>
      <c r="Q73" s="48">
        <f>N73*'GC diet'!$D$29</f>
        <v>208.25985387282671</v>
      </c>
      <c r="R73" s="62">
        <f>N73*'GC diet'!$E$29</f>
        <v>2.2872979157889701</v>
      </c>
      <c r="S73" s="54">
        <f t="shared" si="26"/>
        <v>0.60178500000000001</v>
      </c>
      <c r="T73" s="54">
        <f t="shared" si="27"/>
        <v>2.5154612999999997</v>
      </c>
      <c r="U73" s="62">
        <f t="shared" si="28"/>
        <v>60.874163459999991</v>
      </c>
      <c r="V73" s="62">
        <f t="shared" si="29"/>
        <v>0.68001999999999996</v>
      </c>
      <c r="W73" s="62">
        <f t="shared" si="30"/>
        <v>0.63500950552287261</v>
      </c>
      <c r="X73" s="62">
        <f t="shared" si="31"/>
        <v>0.64628495918640438</v>
      </c>
      <c r="Y73" s="62">
        <f t="shared" si="32"/>
        <v>0.2922990789053978</v>
      </c>
      <c r="Z73" s="62">
        <f t="shared" si="33"/>
        <v>0.29730276729843341</v>
      </c>
      <c r="AA73" s="48">
        <f>$N73*'GC diet'!$H$10</f>
        <v>52.508042400000008</v>
      </c>
      <c r="AB73" s="48">
        <f>$N73*'GC diet'!$I$10</f>
        <v>23.789568000000006</v>
      </c>
      <c r="AC73" s="48">
        <f>$N73*'GC diet'!$J$10</f>
        <v>33.292777760000007</v>
      </c>
      <c r="AD73" s="48">
        <f>$N73*'GC diet'!$K$10</f>
        <v>83.000853760000012</v>
      </c>
      <c r="AE73" s="48">
        <f>$N73*'GC diet'!$L$10</f>
        <v>38.023047040000009</v>
      </c>
      <c r="AF73" s="48">
        <f>$N73*'GC diet'!$M$10</f>
        <v>15.093144000000004</v>
      </c>
      <c r="AG73" s="48">
        <f>$N73*'GC diet'!$N$10</f>
        <v>41.573875200000018</v>
      </c>
      <c r="AH73" s="48">
        <f>$N73*'GC diet'!$O$10</f>
        <v>29.150396000000008</v>
      </c>
      <c r="AI73" s="48">
        <f>$N73*'GC diet'!$P$10</f>
        <v>9.0211809600000024</v>
      </c>
      <c r="AJ73" s="48">
        <f>$N73*'GC diet'!$Q$10</f>
        <v>38.618832560000008</v>
      </c>
      <c r="AK73" s="48">
        <f>$N73*'GC diet'!$R$10</f>
        <v>15.189468800000002</v>
      </c>
      <c r="AL73" s="48">
        <f>$N73*'GC diet'!$S$10</f>
        <v>26.681832320000009</v>
      </c>
      <c r="AM73" s="48">
        <f>$F73*Ingredients!I$8</f>
        <v>22.701535999999997</v>
      </c>
      <c r="AN73" s="48">
        <f>$F73*Ingredients!J$8</f>
        <v>20.445854000000001</v>
      </c>
      <c r="AO73" s="48">
        <f>$F73*Ingredients!K$8</f>
        <v>35.839232000000003</v>
      </c>
      <c r="AP73" s="48">
        <f>$F73*Ingredients!L$8</f>
        <v>64.694344000000001</v>
      </c>
      <c r="AQ73" s="48">
        <f>$F73*Ingredients!M$8</f>
        <v>50.678913999999999</v>
      </c>
      <c r="AR73" s="48">
        <f>$F73*Ingredients!N$8</f>
        <v>16.308864</v>
      </c>
      <c r="AS73" s="48">
        <f>$F73*Ingredients!O$8</f>
        <v>33.605572000000002</v>
      </c>
      <c r="AT73" s="48">
        <f>$F73*Ingredients!P$8</f>
        <v>30.755295999999994</v>
      </c>
      <c r="AU73" s="48">
        <f>$F73*Ingredients!Q$8</f>
        <v>9.4600219999999986</v>
      </c>
      <c r="AV73" s="48">
        <f>$F73*Ingredients!R$8</f>
        <v>39.652184000000005</v>
      </c>
      <c r="AW73" s="48">
        <f>$F73*Ingredients!S$8</f>
        <v>4.1841800000000005</v>
      </c>
      <c r="AX73" s="48">
        <f>$F73*Ingredients!T$8</f>
        <v>25.589563999999999</v>
      </c>
      <c r="AY73" s="54">
        <f t="shared" si="34"/>
        <v>0.43234397936724439</v>
      </c>
      <c r="AZ73" s="54">
        <f t="shared" si="35"/>
        <v>0.85944620768229152</v>
      </c>
      <c r="BA73" s="54">
        <f t="shared" si="36"/>
        <v>1.076486686042144</v>
      </c>
      <c r="BB73" s="54">
        <f t="shared" si="37"/>
        <v>0.77944191016475628</v>
      </c>
      <c r="BC73" s="54">
        <f t="shared" si="38"/>
        <v>1.3328472583137827</v>
      </c>
      <c r="BD73" s="54">
        <f t="shared" si="39"/>
        <v>1.0805478301936293</v>
      </c>
      <c r="BE73" s="54">
        <f t="shared" si="40"/>
        <v>0.80833388367895009</v>
      </c>
      <c r="BF73" s="54">
        <f t="shared" si="41"/>
        <v>1.0550558558449767</v>
      </c>
      <c r="BG73" s="54">
        <f t="shared" si="42"/>
        <v>1.0486456309817773</v>
      </c>
      <c r="BH73" s="54">
        <f t="shared" si="43"/>
        <v>1.0267577078720476</v>
      </c>
      <c r="BI73" s="54">
        <f t="shared" si="44"/>
        <v>0.27546585434245074</v>
      </c>
      <c r="BJ73" s="54">
        <f t="shared" si="45"/>
        <v>0.95906321923846016</v>
      </c>
      <c r="BK73" s="56"/>
      <c r="BL73" s="56"/>
      <c r="BM73" s="14"/>
      <c r="BN73" s="14"/>
    </row>
    <row r="74" spans="1:66" x14ac:dyDescent="0.25">
      <c r="A74" s="60">
        <v>9105</v>
      </c>
      <c r="B74" s="60">
        <v>4</v>
      </c>
      <c r="C74" s="60" t="s">
        <v>114</v>
      </c>
      <c r="D74" s="60" t="s">
        <v>116</v>
      </c>
      <c r="E74" s="61">
        <v>6</v>
      </c>
      <c r="F74" s="60">
        <v>19</v>
      </c>
      <c r="G74" s="60">
        <v>3.21</v>
      </c>
      <c r="H74" s="60">
        <v>3.81</v>
      </c>
      <c r="I74" s="60">
        <v>4.88</v>
      </c>
      <c r="J74" s="54">
        <v>0.60989999999999989</v>
      </c>
      <c r="K74" s="54">
        <v>0.72389999999999999</v>
      </c>
      <c r="L74" s="54">
        <v>0.92719999999999991</v>
      </c>
      <c r="M74" s="48">
        <v>14.83</v>
      </c>
      <c r="N74" s="48">
        <f>M74/'GC diet'!$D$24%</f>
        <v>44.490000000000009</v>
      </c>
      <c r="O74" s="48">
        <f>N74*'GC diet'!$D$28</f>
        <v>92.315198951485741</v>
      </c>
      <c r="P74" s="62">
        <f>N74*'GC diet'!$E$28</f>
        <v>1.0132533942857143</v>
      </c>
      <c r="Q74" s="48">
        <f>N74*'GC diet'!$D$29</f>
        <v>200.55153460610521</v>
      </c>
      <c r="R74" s="62">
        <f>N74*'GC diet'!$E$29</f>
        <v>2.2026381877370405</v>
      </c>
      <c r="S74" s="54">
        <f t="shared" si="26"/>
        <v>0.72967899999999997</v>
      </c>
      <c r="T74" s="54">
        <f t="shared" si="27"/>
        <v>3.0500582199999995</v>
      </c>
      <c r="U74" s="62">
        <f t="shared" si="28"/>
        <v>57.951106179999989</v>
      </c>
      <c r="V74" s="62">
        <f t="shared" si="29"/>
        <v>0.60989999999999989</v>
      </c>
      <c r="W74" s="62">
        <f t="shared" si="30"/>
        <v>0.62775260020243195</v>
      </c>
      <c r="X74" s="62">
        <f t="shared" si="31"/>
        <v>0.60192248399024073</v>
      </c>
      <c r="Y74" s="62">
        <f t="shared" si="32"/>
        <v>0.28895867734853942</v>
      </c>
      <c r="Z74" s="62">
        <f t="shared" si="33"/>
        <v>0.27689522654948728</v>
      </c>
      <c r="AA74" s="48">
        <f>$N74*'GC diet'!$H$10</f>
        <v>50.564562908571439</v>
      </c>
      <c r="AB74" s="48">
        <f>$N74*'GC diet'!$I$10</f>
        <v>22.909045028571434</v>
      </c>
      <c r="AC74" s="48">
        <f>$N74*'GC diet'!$J$10</f>
        <v>32.060512609142869</v>
      </c>
      <c r="AD74" s="48">
        <f>$N74*'GC diet'!$K$10</f>
        <v>79.928744237714298</v>
      </c>
      <c r="AE74" s="48">
        <f>$N74*'GC diet'!$L$10</f>
        <v>36.6157004937143</v>
      </c>
      <c r="AF74" s="48">
        <f>$N74*'GC diet'!$M$10</f>
        <v>14.53450165714286</v>
      </c>
      <c r="AG74" s="48">
        <f>$N74*'GC diet'!$N$10</f>
        <v>40.035101897142873</v>
      </c>
      <c r="AH74" s="48">
        <f>$N74*'GC diet'!$O$10</f>
        <v>28.071452771428579</v>
      </c>
      <c r="AI74" s="48">
        <f>$N74*'GC diet'!$P$10</f>
        <v>8.6872801062857157</v>
      </c>
      <c r="AJ74" s="48">
        <f>$N74*'GC diet'!$Q$10</f>
        <v>37.189434212000009</v>
      </c>
      <c r="AK74" s="48">
        <f>$N74*'GC diet'!$R$10</f>
        <v>14.627261188571431</v>
      </c>
      <c r="AL74" s="48">
        <f>$N74*'GC diet'!$S$10</f>
        <v>25.694258006857151</v>
      </c>
      <c r="AM74" s="48">
        <f>$F74*Ingredients!I$8</f>
        <v>17.823519999999998</v>
      </c>
      <c r="AN74" s="48">
        <f>$F74*Ingredients!J$8</f>
        <v>16.052530000000001</v>
      </c>
      <c r="AO74" s="48">
        <f>$F74*Ingredients!K$8</f>
        <v>28.13824</v>
      </c>
      <c r="AP74" s="48">
        <f>$F74*Ingredients!L$8</f>
        <v>50.793080000000003</v>
      </c>
      <c r="AQ74" s="48">
        <f>$F74*Ingredients!M$8</f>
        <v>39.789230000000003</v>
      </c>
      <c r="AR74" s="48">
        <f>$F74*Ingredients!N$8</f>
        <v>12.804480000000002</v>
      </c>
      <c r="AS74" s="48">
        <f>$F74*Ingredients!O$8</f>
        <v>26.384540000000001</v>
      </c>
      <c r="AT74" s="48">
        <f>$F74*Ingredients!P$8</f>
        <v>24.146719999999995</v>
      </c>
      <c r="AU74" s="48">
        <f>$F74*Ingredients!Q$8</f>
        <v>7.4272899999999993</v>
      </c>
      <c r="AV74" s="48">
        <f>$F74*Ingredients!R$8</f>
        <v>31.131880000000002</v>
      </c>
      <c r="AW74" s="48">
        <f>$F74*Ingredients!S$8</f>
        <v>3.2851000000000004</v>
      </c>
      <c r="AX74" s="48">
        <f>$F74*Ingredients!T$8</f>
        <v>20.090980000000002</v>
      </c>
      <c r="AY74" s="54">
        <f t="shared" si="34"/>
        <v>0.35249034056178202</v>
      </c>
      <c r="AZ74" s="54">
        <f t="shared" si="35"/>
        <v>0.70070707792401621</v>
      </c>
      <c r="BA74" s="54">
        <f t="shared" si="36"/>
        <v>0.87766032761359114</v>
      </c>
      <c r="BB74" s="54">
        <f t="shared" si="37"/>
        <v>0.63547951971993244</v>
      </c>
      <c r="BC74" s="54">
        <f t="shared" si="38"/>
        <v>1.0866712766243676</v>
      </c>
      <c r="BD74" s="54">
        <f t="shared" si="39"/>
        <v>0.88097138120365803</v>
      </c>
      <c r="BE74" s="54">
        <f t="shared" si="40"/>
        <v>0.65903516538527773</v>
      </c>
      <c r="BF74" s="54">
        <f t="shared" si="41"/>
        <v>0.86018775717147</v>
      </c>
      <c r="BG74" s="54">
        <f t="shared" si="42"/>
        <v>0.85496149647873732</v>
      </c>
      <c r="BH74" s="54">
        <f t="shared" si="43"/>
        <v>0.8371162578739797</v>
      </c>
      <c r="BI74" s="54">
        <f t="shared" si="44"/>
        <v>0.22458749848308676</v>
      </c>
      <c r="BJ74" s="54">
        <f t="shared" si="45"/>
        <v>0.78192489522905173</v>
      </c>
      <c r="BK74" s="56"/>
      <c r="BL74" s="56"/>
      <c r="BM74" s="14"/>
      <c r="BN74" s="14"/>
    </row>
    <row r="75" spans="1:66" x14ac:dyDescent="0.25">
      <c r="A75" s="60">
        <v>9111</v>
      </c>
      <c r="B75" s="60">
        <v>5</v>
      </c>
      <c r="C75" s="60" t="s">
        <v>114</v>
      </c>
      <c r="D75" s="60" t="s">
        <v>116</v>
      </c>
      <c r="E75" s="61">
        <v>6</v>
      </c>
      <c r="F75" s="60">
        <v>18.399999999999999</v>
      </c>
      <c r="G75" s="60">
        <v>3</v>
      </c>
      <c r="H75" s="60">
        <v>2.73</v>
      </c>
      <c r="I75" s="60">
        <v>4.95</v>
      </c>
      <c r="J75" s="54">
        <v>0.55199999999999994</v>
      </c>
      <c r="K75" s="54">
        <v>0.50231999999999999</v>
      </c>
      <c r="L75" s="54">
        <v>0.91079999999999994</v>
      </c>
      <c r="M75" s="48">
        <v>21.49</v>
      </c>
      <c r="N75" s="48">
        <f>M75/'GC diet'!$D$24%</f>
        <v>64.470000000000013</v>
      </c>
      <c r="O75" s="48">
        <f>N75*'GC diet'!$D$28</f>
        <v>133.77300239160004</v>
      </c>
      <c r="P75" s="62">
        <f>N75*'GC diet'!$E$28</f>
        <v>1.4682950400000001</v>
      </c>
      <c r="Q75" s="48">
        <f>N75*'GC diet'!$D$29</f>
        <v>290.61715972253546</v>
      </c>
      <c r="R75" s="62">
        <f>N75*'GC diet'!$E$29</f>
        <v>3.1918202733964263</v>
      </c>
      <c r="S75" s="54">
        <f t="shared" si="26"/>
        <v>0.62014199999999997</v>
      </c>
      <c r="T75" s="54">
        <f t="shared" si="27"/>
        <v>2.5921935599999997</v>
      </c>
      <c r="U75" s="62">
        <f t="shared" si="28"/>
        <v>47.696361503999988</v>
      </c>
      <c r="V75" s="62">
        <f t="shared" si="29"/>
        <v>0.55199999999999994</v>
      </c>
      <c r="W75" s="62">
        <f t="shared" si="30"/>
        <v>0.35654699118119643</v>
      </c>
      <c r="X75" s="62">
        <f t="shared" si="31"/>
        <v>0.37594624034145063</v>
      </c>
      <c r="Y75" s="62">
        <f t="shared" si="32"/>
        <v>0.16412094024158011</v>
      </c>
      <c r="Z75" s="62">
        <f t="shared" si="33"/>
        <v>0.17294206838676884</v>
      </c>
      <c r="AA75" s="48">
        <f>$N75*'GC diet'!$H$10</f>
        <v>73.272586440000012</v>
      </c>
      <c r="AB75" s="48">
        <f>$N75*'GC diet'!$I$10</f>
        <v>33.197260800000009</v>
      </c>
      <c r="AC75" s="48">
        <f>$N75*'GC diet'!$J$10</f>
        <v>46.458558056000015</v>
      </c>
      <c r="AD75" s="48">
        <f>$N75*'GC diet'!$K$10</f>
        <v>115.82391865600002</v>
      </c>
      <c r="AE75" s="48">
        <f>$N75*'GC diet'!$L$10</f>
        <v>53.059433824000017</v>
      </c>
      <c r="AF75" s="48">
        <f>$N75*'GC diet'!$M$10</f>
        <v>21.061796400000006</v>
      </c>
      <c r="AG75" s="48">
        <f>$N75*'GC diet'!$N$10</f>
        <v>58.014453120000027</v>
      </c>
      <c r="AH75" s="48">
        <f>$N75*'GC diet'!$O$10</f>
        <v>40.678052600000008</v>
      </c>
      <c r="AI75" s="48">
        <f>$N75*'GC diet'!$P$10</f>
        <v>12.588647976000003</v>
      </c>
      <c r="AJ75" s="48">
        <f>$N75*'GC diet'!$Q$10</f>
        <v>53.890825436000007</v>
      </c>
      <c r="AK75" s="48">
        <f>$N75*'GC diet'!$R$10</f>
        <v>21.196213280000002</v>
      </c>
      <c r="AL75" s="48">
        <f>$N75*'GC diet'!$S$10</f>
        <v>37.233284192000013</v>
      </c>
      <c r="AM75" s="48">
        <f>$F75*Ingredients!I$8</f>
        <v>17.260671999999996</v>
      </c>
      <c r="AN75" s="48">
        <f>$F75*Ingredients!J$8</f>
        <v>15.545608</v>
      </c>
      <c r="AO75" s="48">
        <f>$F75*Ingredients!K$8</f>
        <v>27.249663999999999</v>
      </c>
      <c r="AP75" s="48">
        <f>$F75*Ingredients!L$8</f>
        <v>49.189088000000005</v>
      </c>
      <c r="AQ75" s="48">
        <f>$F75*Ingredients!M$8</f>
        <v>38.532727999999999</v>
      </c>
      <c r="AR75" s="48">
        <f>$F75*Ingredients!N$8</f>
        <v>12.400128</v>
      </c>
      <c r="AS75" s="48">
        <f>$F75*Ingredients!O$8</f>
        <v>25.551343999999997</v>
      </c>
      <c r="AT75" s="48">
        <f>$F75*Ingredients!P$8</f>
        <v>23.384191999999995</v>
      </c>
      <c r="AU75" s="48">
        <f>$F75*Ingredients!Q$8</f>
        <v>7.1927439999999994</v>
      </c>
      <c r="AV75" s="48">
        <f>$F75*Ingredients!R$8</f>
        <v>30.148768</v>
      </c>
      <c r="AW75" s="48">
        <f>$F75*Ingredients!S$8</f>
        <v>3.1813600000000002</v>
      </c>
      <c r="AX75" s="48">
        <f>$F75*Ingredients!T$8</f>
        <v>19.456527999999999</v>
      </c>
      <c r="AY75" s="54">
        <f t="shared" si="34"/>
        <v>0.23556793664072537</v>
      </c>
      <c r="AZ75" s="54">
        <f t="shared" si="35"/>
        <v>0.46827984072709983</v>
      </c>
      <c r="BA75" s="54">
        <f t="shared" si="36"/>
        <v>0.58653701578843487</v>
      </c>
      <c r="BB75" s="54">
        <f t="shared" si="37"/>
        <v>0.4246885148661983</v>
      </c>
      <c r="BC75" s="54">
        <f t="shared" si="38"/>
        <v>0.72621822780496292</v>
      </c>
      <c r="BD75" s="54">
        <f t="shared" si="39"/>
        <v>0.58874978014695822</v>
      </c>
      <c r="BE75" s="54">
        <f t="shared" si="40"/>
        <v>0.44043066211704701</v>
      </c>
      <c r="BF75" s="54">
        <f t="shared" si="41"/>
        <v>0.57486016427443209</v>
      </c>
      <c r="BG75" s="54">
        <f t="shared" si="42"/>
        <v>0.57136747438746538</v>
      </c>
      <c r="BH75" s="54">
        <f t="shared" si="43"/>
        <v>0.55944157017606377</v>
      </c>
      <c r="BI75" s="54">
        <f t="shared" si="44"/>
        <v>0.15009096002076083</v>
      </c>
      <c r="BJ75" s="54">
        <f t="shared" si="45"/>
        <v>0.52255739514325328</v>
      </c>
      <c r="BK75" s="56"/>
      <c r="BL75" s="56"/>
      <c r="BM75" s="14"/>
      <c r="BN75" s="14"/>
    </row>
    <row r="76" spans="1:66" x14ac:dyDescent="0.25">
      <c r="A76" s="60">
        <v>9119</v>
      </c>
      <c r="B76" s="60">
        <v>10</v>
      </c>
      <c r="C76" s="60" t="s">
        <v>114</v>
      </c>
      <c r="D76" s="60" t="s">
        <v>116</v>
      </c>
      <c r="E76" s="61">
        <v>6</v>
      </c>
      <c r="F76" s="60">
        <v>20</v>
      </c>
      <c r="G76" s="60">
        <v>3.16</v>
      </c>
      <c r="H76" s="60">
        <v>3.3</v>
      </c>
      <c r="I76" s="60">
        <v>4.72</v>
      </c>
      <c r="J76" s="54">
        <v>0.63200000000000012</v>
      </c>
      <c r="K76" s="54">
        <v>0.66</v>
      </c>
      <c r="L76" s="54">
        <v>0.94399999999999995</v>
      </c>
      <c r="M76" s="48">
        <v>17.5</v>
      </c>
      <c r="N76" s="48">
        <f>M76/'GC diet'!$D$24%</f>
        <v>52.500000000000014</v>
      </c>
      <c r="O76" s="48">
        <f>N76*'GC diet'!$D$28</f>
        <v>108.93566970000003</v>
      </c>
      <c r="P76" s="62">
        <f>N76*'GC diet'!$E$28</f>
        <v>1.1956800000000001</v>
      </c>
      <c r="Q76" s="48">
        <f>N76*'GC diet'!$D$29</f>
        <v>236.65892485548491</v>
      </c>
      <c r="R76" s="62">
        <f>N76*'GC diet'!$E$29</f>
        <v>2.5992021770329203</v>
      </c>
      <c r="S76" s="54">
        <f t="shared" si="26"/>
        <v>0.67313000000000001</v>
      </c>
      <c r="T76" s="54">
        <f t="shared" si="27"/>
        <v>2.8136833999999999</v>
      </c>
      <c r="U76" s="62">
        <f t="shared" si="28"/>
        <v>56.273668000000001</v>
      </c>
      <c r="V76" s="62">
        <f t="shared" si="29"/>
        <v>0.63200000000000012</v>
      </c>
      <c r="W76" s="62">
        <f t="shared" si="30"/>
        <v>0.5165770601582852</v>
      </c>
      <c r="X76" s="62">
        <f t="shared" si="31"/>
        <v>0.52856951692760612</v>
      </c>
      <c r="Y76" s="62">
        <f t="shared" si="32"/>
        <v>0.23778384032786151</v>
      </c>
      <c r="Z76" s="62">
        <f t="shared" si="33"/>
        <v>0.24315153533822062</v>
      </c>
      <c r="AA76" s="48">
        <f>$N76*'GC diet'!$H$10</f>
        <v>59.668230000000015</v>
      </c>
      <c r="AB76" s="48">
        <f>$N76*'GC diet'!$I$10</f>
        <v>27.033600000000011</v>
      </c>
      <c r="AC76" s="48">
        <f>$N76*'GC diet'!$J$10</f>
        <v>37.832702000000012</v>
      </c>
      <c r="AD76" s="48">
        <f>$N76*'GC diet'!$K$10</f>
        <v>94.319152000000031</v>
      </c>
      <c r="AE76" s="48">
        <f>$N76*'GC diet'!$L$10</f>
        <v>43.208008000000014</v>
      </c>
      <c r="AF76" s="48">
        <f>$N76*'GC diet'!$M$10</f>
        <v>17.151300000000006</v>
      </c>
      <c r="AG76" s="48">
        <f>$N76*'GC diet'!$N$10</f>
        <v>47.243040000000022</v>
      </c>
      <c r="AH76" s="48">
        <f>$N76*'GC diet'!$O$10</f>
        <v>33.125450000000008</v>
      </c>
      <c r="AI76" s="48">
        <f>$N76*'GC diet'!$P$10</f>
        <v>10.251342000000003</v>
      </c>
      <c r="AJ76" s="48">
        <f>$N76*'GC diet'!$Q$10</f>
        <v>43.885037000000011</v>
      </c>
      <c r="AK76" s="48">
        <f>$N76*'GC diet'!$R$10</f>
        <v>17.260760000000005</v>
      </c>
      <c r="AL76" s="48">
        <f>$N76*'GC diet'!$S$10</f>
        <v>30.320264000000009</v>
      </c>
      <c r="AM76" s="48">
        <f>$F76*Ingredients!I$8</f>
        <v>18.761599999999998</v>
      </c>
      <c r="AN76" s="48">
        <f>$F76*Ingredients!J$8</f>
        <v>16.897400000000001</v>
      </c>
      <c r="AO76" s="48">
        <f>$F76*Ingredients!K$8</f>
        <v>29.619199999999999</v>
      </c>
      <c r="AP76" s="48">
        <f>$F76*Ingredients!L$8</f>
        <v>53.466400000000007</v>
      </c>
      <c r="AQ76" s="48">
        <f>$F76*Ingredients!M$8</f>
        <v>41.883400000000002</v>
      </c>
      <c r="AR76" s="48">
        <f>$F76*Ingredients!N$8</f>
        <v>13.478400000000001</v>
      </c>
      <c r="AS76" s="48">
        <f>$F76*Ingredients!O$8</f>
        <v>27.773199999999999</v>
      </c>
      <c r="AT76" s="48">
        <f>$F76*Ingredients!P$8</f>
        <v>25.417599999999997</v>
      </c>
      <c r="AU76" s="48">
        <f>$F76*Ingredients!Q$8</f>
        <v>7.8181999999999992</v>
      </c>
      <c r="AV76" s="48">
        <f>$F76*Ingredients!R$8</f>
        <v>32.770400000000002</v>
      </c>
      <c r="AW76" s="48">
        <f>$F76*Ingredients!S$8</f>
        <v>3.4580000000000006</v>
      </c>
      <c r="AX76" s="48">
        <f>$F76*Ingredients!T$8</f>
        <v>21.148400000000002</v>
      </c>
      <c r="AY76" s="54">
        <f t="shared" si="34"/>
        <v>0.31443198499435954</v>
      </c>
      <c r="AZ76" s="54">
        <f t="shared" si="35"/>
        <v>0.62505178740530287</v>
      </c>
      <c r="BA76" s="54">
        <f t="shared" si="36"/>
        <v>0.78289940803065006</v>
      </c>
      <c r="BB76" s="54">
        <f t="shared" si="37"/>
        <v>0.56686684375618634</v>
      </c>
      <c r="BC76" s="54">
        <f t="shared" si="38"/>
        <v>0.96934346059184184</v>
      </c>
      <c r="BD76" s="54">
        <f t="shared" si="39"/>
        <v>0.7858529674135486</v>
      </c>
      <c r="BE76" s="54">
        <f t="shared" si="40"/>
        <v>0.58787918813014539</v>
      </c>
      <c r="BF76" s="54">
        <f t="shared" si="41"/>
        <v>0.76731334970543763</v>
      </c>
      <c r="BG76" s="54">
        <f t="shared" si="42"/>
        <v>0.76265136798674715</v>
      </c>
      <c r="BH76" s="54">
        <f t="shared" si="43"/>
        <v>0.74673287845239811</v>
      </c>
      <c r="BI76" s="54">
        <f t="shared" si="44"/>
        <v>0.20033880315814598</v>
      </c>
      <c r="BJ76" s="54">
        <f t="shared" si="45"/>
        <v>0.69750052308251653</v>
      </c>
      <c r="BK76" s="56"/>
      <c r="BL76" s="56"/>
      <c r="BM76" s="14"/>
      <c r="BN76" s="14"/>
    </row>
    <row r="77" spans="1:66" x14ac:dyDescent="0.25">
      <c r="A77" s="60">
        <v>9120</v>
      </c>
      <c r="B77" s="60">
        <v>9</v>
      </c>
      <c r="C77" s="60" t="s">
        <v>114</v>
      </c>
      <c r="D77" s="60" t="s">
        <v>116</v>
      </c>
      <c r="E77" s="61">
        <v>6</v>
      </c>
      <c r="F77" s="60">
        <v>26</v>
      </c>
      <c r="G77" s="60">
        <v>2.92</v>
      </c>
      <c r="H77" s="60">
        <v>3.42</v>
      </c>
      <c r="I77" s="60">
        <v>4.82</v>
      </c>
      <c r="J77" s="54">
        <v>0.75919999999999999</v>
      </c>
      <c r="K77" s="54">
        <v>0.88919999999999999</v>
      </c>
      <c r="L77" s="54">
        <v>1.2532000000000001</v>
      </c>
      <c r="M77" s="48">
        <v>18.78</v>
      </c>
      <c r="N77" s="48">
        <f>M77/'GC diet'!$D$24%</f>
        <v>56.340000000000018</v>
      </c>
      <c r="O77" s="48">
        <f>N77*'GC diet'!$D$28</f>
        <v>116.90353582662861</v>
      </c>
      <c r="P77" s="62">
        <f>N77*'GC diet'!$E$28</f>
        <v>1.2831354514285715</v>
      </c>
      <c r="Q77" s="48">
        <f>N77*'GC diet'!$D$29</f>
        <v>253.96883478777181</v>
      </c>
      <c r="R77" s="62">
        <f>N77*'GC diet'!$E$29</f>
        <v>2.789315250553043</v>
      </c>
      <c r="S77" s="54">
        <f t="shared" si="26"/>
        <v>0.67454799999999993</v>
      </c>
      <c r="T77" s="54">
        <f t="shared" si="27"/>
        <v>2.8196106399999996</v>
      </c>
      <c r="U77" s="62">
        <f t="shared" si="28"/>
        <v>73.309876639999985</v>
      </c>
      <c r="V77" s="62">
        <f t="shared" si="29"/>
        <v>0.75919999999999999</v>
      </c>
      <c r="W77" s="62">
        <f t="shared" si="30"/>
        <v>0.62709717136974108</v>
      </c>
      <c r="X77" s="62">
        <f t="shared" si="31"/>
        <v>0.59167564823709684</v>
      </c>
      <c r="Y77" s="62">
        <f t="shared" si="32"/>
        <v>0.28865697911817068</v>
      </c>
      <c r="Z77" s="62">
        <f t="shared" si="33"/>
        <v>0.27218149682058057</v>
      </c>
      <c r="AA77" s="48">
        <f>$N77*'GC diet'!$H$10</f>
        <v>64.032534822857158</v>
      </c>
      <c r="AB77" s="48">
        <f>$N77*'GC diet'!$I$10</f>
        <v>29.010914742857153</v>
      </c>
      <c r="AC77" s="48">
        <f>$N77*'GC diet'!$J$10</f>
        <v>40.599893917714304</v>
      </c>
      <c r="AD77" s="48">
        <f>$N77*'GC diet'!$K$10</f>
        <v>101.21792426057146</v>
      </c>
      <c r="AE77" s="48">
        <f>$N77*'GC diet'!$L$10</f>
        <v>46.36836515657145</v>
      </c>
      <c r="AF77" s="48">
        <f>$N77*'GC diet'!$M$10</f>
        <v>18.405795085714292</v>
      </c>
      <c r="AG77" s="48">
        <f>$N77*'GC diet'!$N$10</f>
        <v>50.698530925714316</v>
      </c>
      <c r="AH77" s="48">
        <f>$N77*'GC diet'!$O$10</f>
        <v>35.548340057142866</v>
      </c>
      <c r="AI77" s="48">
        <f>$N77*'GC diet'!$P$10</f>
        <v>11.001154443428575</v>
      </c>
      <c r="AJ77" s="48">
        <f>$N77*'GC diet'!$Q$10</f>
        <v>47.094913992000016</v>
      </c>
      <c r="AK77" s="48">
        <f>$N77*'GC diet'!$R$10</f>
        <v>18.523261302857147</v>
      </c>
      <c r="AL77" s="48">
        <f>$N77*'GC diet'!$S$10</f>
        <v>32.537974738285726</v>
      </c>
      <c r="AM77" s="48">
        <f>$F77*Ingredients!I$8</f>
        <v>24.390079999999998</v>
      </c>
      <c r="AN77" s="48">
        <f>$F77*Ingredients!J$8</f>
        <v>21.966619999999999</v>
      </c>
      <c r="AO77" s="48">
        <f>$F77*Ingredients!K$8</f>
        <v>38.504960000000004</v>
      </c>
      <c r="AP77" s="48">
        <f>$F77*Ingredients!L$8</f>
        <v>69.506320000000017</v>
      </c>
      <c r="AQ77" s="48">
        <f>$F77*Ingredients!M$8</f>
        <v>54.448419999999999</v>
      </c>
      <c r="AR77" s="48">
        <f>$F77*Ingredients!N$8</f>
        <v>17.521920000000001</v>
      </c>
      <c r="AS77" s="48">
        <f>$F77*Ingredients!O$8</f>
        <v>36.105159999999998</v>
      </c>
      <c r="AT77" s="48">
        <f>$F77*Ingredients!P$8</f>
        <v>33.042879999999997</v>
      </c>
      <c r="AU77" s="48">
        <f>$F77*Ingredients!Q$8</f>
        <v>10.16366</v>
      </c>
      <c r="AV77" s="48">
        <f>$F77*Ingredients!R$8</f>
        <v>42.601520000000008</v>
      </c>
      <c r="AW77" s="48">
        <f>$F77*Ingredients!S$8</f>
        <v>4.495400000000001</v>
      </c>
      <c r="AX77" s="48">
        <f>$F77*Ingredients!T$8</f>
        <v>27.492920000000002</v>
      </c>
      <c r="AY77" s="54">
        <f t="shared" si="34"/>
        <v>0.38090136627378485</v>
      </c>
      <c r="AZ77" s="54">
        <f t="shared" si="35"/>
        <v>0.75718467324124805</v>
      </c>
      <c r="BA77" s="54">
        <f t="shared" si="36"/>
        <v>0.94840050759836469</v>
      </c>
      <c r="BB77" s="54">
        <f t="shared" si="37"/>
        <v>0.68669971754277104</v>
      </c>
      <c r="BC77" s="54">
        <f t="shared" si="38"/>
        <v>1.1742579195135463</v>
      </c>
      <c r="BD77" s="54">
        <f t="shared" si="39"/>
        <v>0.95197843496582701</v>
      </c>
      <c r="BE77" s="54">
        <f t="shared" si="40"/>
        <v>0.71215396858151259</v>
      </c>
      <c r="BF77" s="54">
        <f t="shared" si="41"/>
        <v>0.92951963289662975</v>
      </c>
      <c r="BG77" s="54">
        <f t="shared" si="42"/>
        <v>0.92387213108085731</v>
      </c>
      <c r="BH77" s="54">
        <f t="shared" si="43"/>
        <v>0.90458855084089762</v>
      </c>
      <c r="BI77" s="54">
        <f t="shared" si="44"/>
        <v>0.24268944472033127</v>
      </c>
      <c r="BJ77" s="54">
        <f t="shared" si="45"/>
        <v>0.84494871672669059</v>
      </c>
      <c r="BK77" s="56"/>
      <c r="BL77" s="56"/>
      <c r="BM77" s="14"/>
      <c r="BN77" s="14"/>
    </row>
    <row r="78" spans="1:66" x14ac:dyDescent="0.25">
      <c r="A78" s="60">
        <v>9128</v>
      </c>
      <c r="B78" s="60">
        <v>11</v>
      </c>
      <c r="C78" s="60" t="s">
        <v>114</v>
      </c>
      <c r="D78" s="60" t="s">
        <v>116</v>
      </c>
      <c r="E78" s="61">
        <v>6</v>
      </c>
      <c r="F78" s="63">
        <v>21.222222222222218</v>
      </c>
      <c r="G78" s="63">
        <v>3.11625</v>
      </c>
      <c r="H78" s="63">
        <v>3.4712499999999995</v>
      </c>
      <c r="I78" s="63">
        <v>4.7074999999999996</v>
      </c>
      <c r="J78" s="54">
        <v>0.6613374999999998</v>
      </c>
      <c r="K78" s="54">
        <v>0.73667638888888864</v>
      </c>
      <c r="L78" s="54">
        <v>0.9990361111111109</v>
      </c>
      <c r="M78" s="48">
        <v>18</v>
      </c>
      <c r="N78" s="48">
        <f>M78/'GC diet'!$D$24%</f>
        <v>54.000000000000014</v>
      </c>
      <c r="O78" s="48">
        <f>N78*'GC diet'!$D$28</f>
        <v>112.04811740571432</v>
      </c>
      <c r="P78" s="62">
        <f>N78*'GC diet'!$E$28</f>
        <v>1.2298422857142859</v>
      </c>
      <c r="Q78" s="48">
        <f>N78*'GC diet'!$D$29</f>
        <v>243.42060842278448</v>
      </c>
      <c r="R78" s="62">
        <f>N78*'GC diet'!$E$29</f>
        <v>2.6734650963767184</v>
      </c>
      <c r="S78" s="54">
        <f t="shared" si="26"/>
        <v>0.68605162499999994</v>
      </c>
      <c r="T78" s="54">
        <f t="shared" si="27"/>
        <v>2.8676957924999997</v>
      </c>
      <c r="U78" s="62">
        <f t="shared" si="28"/>
        <v>60.858877374166646</v>
      </c>
      <c r="V78" s="62">
        <f t="shared" si="29"/>
        <v>0.6613374999999998</v>
      </c>
      <c r="W78" s="62">
        <f t="shared" si="30"/>
        <v>0.54314948598201895</v>
      </c>
      <c r="X78" s="62">
        <f t="shared" si="31"/>
        <v>0.53774171508170132</v>
      </c>
      <c r="Y78" s="62">
        <f t="shared" si="32"/>
        <v>0.25001530383353598</v>
      </c>
      <c r="Z78" s="62">
        <f t="shared" si="33"/>
        <v>0.24737091234005421</v>
      </c>
      <c r="AA78" s="48">
        <f>$N78*'GC diet'!$H$10</f>
        <v>61.373036571428585</v>
      </c>
      <c r="AB78" s="48">
        <f>$N78*'GC diet'!$I$10</f>
        <v>27.805988571428582</v>
      </c>
      <c r="AC78" s="48">
        <f>$N78*'GC diet'!$J$10</f>
        <v>38.91363634285716</v>
      </c>
      <c r="AD78" s="48">
        <f>$N78*'GC diet'!$K$10</f>
        <v>97.013984914285743</v>
      </c>
      <c r="AE78" s="48">
        <f>$N78*'GC diet'!$L$10</f>
        <v>44.442522514285727</v>
      </c>
      <c r="AF78" s="48">
        <f>$N78*'GC diet'!$M$10</f>
        <v>17.641337142857147</v>
      </c>
      <c r="AG78" s="48">
        <f>$N78*'GC diet'!$N$10</f>
        <v>48.592841142857168</v>
      </c>
      <c r="AH78" s="48">
        <f>$N78*'GC diet'!$O$10</f>
        <v>34.07189142857144</v>
      </c>
      <c r="AI78" s="48">
        <f>$N78*'GC diet'!$P$10</f>
        <v>10.544237485714289</v>
      </c>
      <c r="AJ78" s="48">
        <f>$N78*'GC diet'!$Q$10</f>
        <v>45.138895200000015</v>
      </c>
      <c r="AK78" s="48">
        <f>$N78*'GC diet'!$R$10</f>
        <v>17.753924571428573</v>
      </c>
      <c r="AL78" s="48">
        <f>$N78*'GC diet'!$S$10</f>
        <v>31.186557257142869</v>
      </c>
      <c r="AM78" s="48">
        <f>$F78*Ingredients!I$8</f>
        <v>19.908142222222217</v>
      </c>
      <c r="AN78" s="48">
        <f>$F78*Ingredients!J$8</f>
        <v>17.930018888888885</v>
      </c>
      <c r="AO78" s="48">
        <f>$F78*Ingredients!K$8</f>
        <v>31.429262222222217</v>
      </c>
      <c r="AP78" s="48">
        <f>$F78*Ingredients!L$8</f>
        <v>56.73379111111111</v>
      </c>
      <c r="AQ78" s="48">
        <f>$F78*Ingredients!M$8</f>
        <v>44.442941111111104</v>
      </c>
      <c r="AR78" s="48">
        <f>$F78*Ingredients!N$8</f>
        <v>14.302079999999998</v>
      </c>
      <c r="AS78" s="48">
        <f>$F78*Ingredients!O$8</f>
        <v>29.470451111111107</v>
      </c>
      <c r="AT78" s="48">
        <f>$F78*Ingredients!P$8</f>
        <v>26.970897777777768</v>
      </c>
      <c r="AU78" s="48">
        <f>$F78*Ingredients!Q$8</f>
        <v>8.2959788888888859</v>
      </c>
      <c r="AV78" s="48">
        <f>$F78*Ingredients!R$8</f>
        <v>34.773035555555552</v>
      </c>
      <c r="AW78" s="48">
        <f>$F78*Ingredients!S$8</f>
        <v>3.6693222222222222</v>
      </c>
      <c r="AX78" s="48">
        <f>$F78*Ingredients!T$8</f>
        <v>22.440802222222217</v>
      </c>
      <c r="AY78" s="54">
        <f t="shared" si="34"/>
        <v>0.32437929316161934</v>
      </c>
      <c r="AZ78" s="54">
        <f t="shared" si="35"/>
        <v>0.64482580228463704</v>
      </c>
      <c r="BA78" s="54">
        <f t="shared" si="36"/>
        <v>0.80766705905631087</v>
      </c>
      <c r="BB78" s="54">
        <f t="shared" si="37"/>
        <v>0.58480013125155939</v>
      </c>
      <c r="BC78" s="54">
        <f t="shared" si="38"/>
        <v>1.0000094188358737</v>
      </c>
      <c r="BD78" s="54">
        <f t="shared" si="39"/>
        <v>0.81071405666042784</v>
      </c>
      <c r="BE78" s="54">
        <f t="shared" si="40"/>
        <v>0.60647721800154653</v>
      </c>
      <c r="BF78" s="54">
        <f t="shared" si="41"/>
        <v>0.79158792326864957</v>
      </c>
      <c r="BG78" s="54">
        <f t="shared" si="42"/>
        <v>0.78677845601719187</v>
      </c>
      <c r="BH78" s="54">
        <f t="shared" si="43"/>
        <v>0.77035637229232723</v>
      </c>
      <c r="BI78" s="54">
        <f t="shared" si="44"/>
        <v>0.20667668196176014</v>
      </c>
      <c r="BJ78" s="54">
        <f t="shared" si="45"/>
        <v>0.71956651185287368</v>
      </c>
      <c r="BK78" s="56"/>
      <c r="BL78" s="56"/>
      <c r="BM78" s="14"/>
      <c r="BN78" s="14"/>
    </row>
    <row r="79" spans="1:66" x14ac:dyDescent="0.25">
      <c r="A79" s="60">
        <v>1889</v>
      </c>
      <c r="B79" s="60">
        <v>7</v>
      </c>
      <c r="C79" s="60" t="s">
        <v>114</v>
      </c>
      <c r="D79" s="60" t="s">
        <v>116</v>
      </c>
      <c r="E79" s="60">
        <v>14</v>
      </c>
      <c r="F79" s="60">
        <v>20.2</v>
      </c>
      <c r="G79" s="60">
        <v>3.42</v>
      </c>
      <c r="H79" s="60">
        <v>3.45</v>
      </c>
      <c r="I79" s="60">
        <v>4.83</v>
      </c>
      <c r="J79" s="54">
        <v>0.69084000000000001</v>
      </c>
      <c r="K79" s="54">
        <v>0.69690000000000007</v>
      </c>
      <c r="L79" s="54">
        <v>0.97565999999999997</v>
      </c>
      <c r="M79" s="48">
        <v>21.2</v>
      </c>
      <c r="N79" s="48">
        <f>M79/'GC diet'!$D$24%</f>
        <v>63.600000000000009</v>
      </c>
      <c r="O79" s="48">
        <f>N79*'GC diet'!$D$28</f>
        <v>131.96778272228573</v>
      </c>
      <c r="P79" s="62">
        <f>N79*'GC diet'!$E$28</f>
        <v>1.4484809142857142</v>
      </c>
      <c r="Q79" s="48">
        <f>N79*'GC diet'!$D$29</f>
        <v>286.69538325350169</v>
      </c>
      <c r="R79" s="62">
        <f>N79*'GC diet'!$E$29</f>
        <v>3.1487477801770232</v>
      </c>
      <c r="S79" s="54">
        <f t="shared" si="26"/>
        <v>0.70622999999999991</v>
      </c>
      <c r="T79" s="54">
        <f t="shared" si="27"/>
        <v>2.9520413999999993</v>
      </c>
      <c r="U79" s="62">
        <f t="shared" si="28"/>
        <v>59.631236279999982</v>
      </c>
      <c r="V79" s="62">
        <f t="shared" si="29"/>
        <v>0.69084000000000001</v>
      </c>
      <c r="W79" s="62">
        <f t="shared" si="30"/>
        <v>0.45186207610601842</v>
      </c>
      <c r="X79" s="62">
        <f t="shared" si="31"/>
        <v>0.47694104436348217</v>
      </c>
      <c r="Y79" s="62">
        <f t="shared" si="32"/>
        <v>0.20799510478085681</v>
      </c>
      <c r="Z79" s="62">
        <f t="shared" si="33"/>
        <v>0.21940150441683229</v>
      </c>
      <c r="AA79" s="48">
        <f>$N79*'GC diet'!$H$10</f>
        <v>72.283798628571432</v>
      </c>
      <c r="AB79" s="48">
        <f>$N79*'GC diet'!$I$10</f>
        <v>32.749275428571437</v>
      </c>
      <c r="AC79" s="48">
        <f>$N79*'GC diet'!$J$10</f>
        <v>45.831616137142866</v>
      </c>
      <c r="AD79" s="48">
        <f>$N79*'GC diet'!$K$10</f>
        <v>114.2609155657143</v>
      </c>
      <c r="AE79" s="48">
        <f>$N79*'GC diet'!$L$10</f>
        <v>52.343415405714296</v>
      </c>
      <c r="AF79" s="48">
        <f>$N79*'GC diet'!$M$10</f>
        <v>20.777574857142859</v>
      </c>
      <c r="AG79" s="48">
        <f>$N79*'GC diet'!$N$10</f>
        <v>57.231568457142878</v>
      </c>
      <c r="AH79" s="48">
        <f>$N79*'GC diet'!$O$10</f>
        <v>40.129116571428575</v>
      </c>
      <c r="AI79" s="48">
        <f>$N79*'GC diet'!$P$10</f>
        <v>12.418768594285716</v>
      </c>
      <c r="AJ79" s="48">
        <f>$N79*'GC diet'!$Q$10</f>
        <v>53.163587680000006</v>
      </c>
      <c r="AK79" s="48">
        <f>$N79*'GC diet'!$R$10</f>
        <v>20.910177828571431</v>
      </c>
      <c r="AL79" s="48">
        <f>$N79*'GC diet'!$S$10</f>
        <v>36.730834102857152</v>
      </c>
      <c r="AM79" s="48">
        <f>$F79*Ingredients!I$8</f>
        <v>18.949215999999996</v>
      </c>
      <c r="AN79" s="48">
        <f>$F79*Ingredients!J$8</f>
        <v>17.066374</v>
      </c>
      <c r="AO79" s="48">
        <f>$F79*Ingredients!K$8</f>
        <v>29.915392000000001</v>
      </c>
      <c r="AP79" s="48">
        <f>$F79*Ingredients!L$8</f>
        <v>54.001064000000007</v>
      </c>
      <c r="AQ79" s="48">
        <f>$F79*Ingredients!M$8</f>
        <v>42.302233999999999</v>
      </c>
      <c r="AR79" s="48">
        <f>$F79*Ingredients!N$8</f>
        <v>13.613184</v>
      </c>
      <c r="AS79" s="48">
        <f>$F79*Ingredients!O$8</f>
        <v>28.050932</v>
      </c>
      <c r="AT79" s="48">
        <f>$F79*Ingredients!P$8</f>
        <v>25.671775999999994</v>
      </c>
      <c r="AU79" s="48">
        <f>$F79*Ingredients!Q$8</f>
        <v>7.8963819999999991</v>
      </c>
      <c r="AV79" s="48">
        <f>$F79*Ingredients!R$8</f>
        <v>33.098103999999999</v>
      </c>
      <c r="AW79" s="48">
        <f>$F79*Ingredients!S$8</f>
        <v>3.4925800000000002</v>
      </c>
      <c r="AX79" s="48">
        <f>$F79*Ingredients!T$8</f>
        <v>21.359884000000001</v>
      </c>
      <c r="AY79" s="54">
        <f t="shared" si="34"/>
        <v>0.26215025164034461</v>
      </c>
      <c r="AZ79" s="54">
        <f t="shared" si="35"/>
        <v>0.52112218596173243</v>
      </c>
      <c r="BA79" s="54">
        <f t="shared" si="36"/>
        <v>0.65272391683687458</v>
      </c>
      <c r="BB79" s="54">
        <f t="shared" si="37"/>
        <v>0.47261186148068846</v>
      </c>
      <c r="BC79" s="54">
        <f t="shared" si="38"/>
        <v>0.80816724839437759</v>
      </c>
      <c r="BD79" s="54">
        <f t="shared" si="39"/>
        <v>0.65518637731294693</v>
      </c>
      <c r="BE79" s="54">
        <f t="shared" si="40"/>
        <v>0.49013040802831709</v>
      </c>
      <c r="BF79" s="54">
        <f t="shared" si="41"/>
        <v>0.63972940830394398</v>
      </c>
      <c r="BG79" s="54">
        <f t="shared" si="42"/>
        <v>0.6358425909983848</v>
      </c>
      <c r="BH79" s="54">
        <f t="shared" si="43"/>
        <v>0.62257092578519513</v>
      </c>
      <c r="BI79" s="54">
        <f t="shared" si="44"/>
        <v>0.16702775216133162</v>
      </c>
      <c r="BJ79" s="54">
        <f t="shared" si="45"/>
        <v>0.58152461063601324</v>
      </c>
      <c r="BK79" s="56"/>
      <c r="BL79" s="56"/>
      <c r="BM79" s="14"/>
      <c r="BN79" s="14"/>
    </row>
    <row r="80" spans="1:66" x14ac:dyDescent="0.25">
      <c r="A80" s="60">
        <v>2024</v>
      </c>
      <c r="B80" s="60">
        <v>3</v>
      </c>
      <c r="C80" s="60" t="s">
        <v>114</v>
      </c>
      <c r="D80" s="60" t="s">
        <v>116</v>
      </c>
      <c r="E80" s="60">
        <v>14</v>
      </c>
      <c r="F80" s="60">
        <v>23</v>
      </c>
      <c r="G80" s="60">
        <v>3.21</v>
      </c>
      <c r="H80" s="60">
        <v>3.14</v>
      </c>
      <c r="I80" s="60">
        <v>4.7300000000000004</v>
      </c>
      <c r="J80" s="54">
        <v>0.73829999999999996</v>
      </c>
      <c r="K80" s="54">
        <v>0.72220000000000006</v>
      </c>
      <c r="L80" s="54">
        <v>1.0879000000000001</v>
      </c>
      <c r="M80" s="48">
        <v>17.91</v>
      </c>
      <c r="N80" s="48">
        <f>M80/'GC diet'!$D$24%</f>
        <v>53.730000000000011</v>
      </c>
      <c r="O80" s="48">
        <f>N80*'GC diet'!$D$28</f>
        <v>111.48787681868575</v>
      </c>
      <c r="P80" s="62">
        <f>N80*'GC diet'!$E$28</f>
        <v>1.2236930742857144</v>
      </c>
      <c r="Q80" s="48">
        <f>N80*'GC diet'!$D$29</f>
        <v>242.20350538067055</v>
      </c>
      <c r="R80" s="62">
        <f>N80*'GC diet'!$E$29</f>
        <v>2.6600977708948346</v>
      </c>
      <c r="S80" s="54">
        <f t="shared" si="26"/>
        <v>0.66151099999999996</v>
      </c>
      <c r="T80" s="54">
        <f t="shared" si="27"/>
        <v>2.7651159799999996</v>
      </c>
      <c r="U80" s="62">
        <f t="shared" si="28"/>
        <v>63.597667539999989</v>
      </c>
      <c r="V80" s="62">
        <f t="shared" si="29"/>
        <v>0.73829999999999996</v>
      </c>
      <c r="W80" s="62">
        <f t="shared" si="30"/>
        <v>0.57044469187829039</v>
      </c>
      <c r="X80" s="62">
        <f t="shared" si="31"/>
        <v>0.60333756520682713</v>
      </c>
      <c r="Y80" s="62">
        <f t="shared" si="32"/>
        <v>0.26257946779111935</v>
      </c>
      <c r="Z80" s="62">
        <f t="shared" si="33"/>
        <v>0.27754618949650184</v>
      </c>
      <c r="AA80" s="48">
        <f>$N80*'GC diet'!$H$10</f>
        <v>61.066171388571441</v>
      </c>
      <c r="AB80" s="48">
        <f>$N80*'GC diet'!$I$10</f>
        <v>27.666958628571436</v>
      </c>
      <c r="AC80" s="48">
        <f>$N80*'GC diet'!$J$10</f>
        <v>38.719068161142872</v>
      </c>
      <c r="AD80" s="48">
        <f>$N80*'GC diet'!$K$10</f>
        <v>96.528914989714309</v>
      </c>
      <c r="AE80" s="48">
        <f>$N80*'GC diet'!$L$10</f>
        <v>44.220309901714302</v>
      </c>
      <c r="AF80" s="48">
        <f>$N80*'GC diet'!$M$10</f>
        <v>17.55313045714286</v>
      </c>
      <c r="AG80" s="48">
        <f>$N80*'GC diet'!$N$10</f>
        <v>48.349876937142881</v>
      </c>
      <c r="AH80" s="48">
        <f>$N80*'GC diet'!$O$10</f>
        <v>33.901531971428582</v>
      </c>
      <c r="AI80" s="48">
        <f>$N80*'GC diet'!$P$10</f>
        <v>10.491516298285717</v>
      </c>
      <c r="AJ80" s="48">
        <f>$N80*'GC diet'!$Q$10</f>
        <v>44.913200724000006</v>
      </c>
      <c r="AK80" s="48">
        <f>$N80*'GC diet'!$R$10</f>
        <v>17.665154948571431</v>
      </c>
      <c r="AL80" s="48">
        <f>$N80*'GC diet'!$S$10</f>
        <v>31.030624470857152</v>
      </c>
      <c r="AM80" s="48">
        <f>$F80*Ingredients!I$8</f>
        <v>21.575839999999999</v>
      </c>
      <c r="AN80" s="48">
        <f>$F80*Ingredients!J$8</f>
        <v>19.432010000000002</v>
      </c>
      <c r="AO80" s="48">
        <f>$F80*Ingredients!K$8</f>
        <v>34.062080000000002</v>
      </c>
      <c r="AP80" s="48">
        <f>$F80*Ingredients!L$8</f>
        <v>61.486360000000005</v>
      </c>
      <c r="AQ80" s="48">
        <f>$F80*Ingredients!M$8</f>
        <v>48.165910000000004</v>
      </c>
      <c r="AR80" s="48">
        <f>$F80*Ingredients!N$8</f>
        <v>15.500160000000001</v>
      </c>
      <c r="AS80" s="48">
        <f>$F80*Ingredients!O$8</f>
        <v>31.93918</v>
      </c>
      <c r="AT80" s="48">
        <f>$F80*Ingredients!P$8</f>
        <v>29.230239999999995</v>
      </c>
      <c r="AU80" s="48">
        <f>$F80*Ingredients!Q$8</f>
        <v>8.9909299999999988</v>
      </c>
      <c r="AV80" s="48">
        <f>$F80*Ingredients!R$8</f>
        <v>37.685960000000001</v>
      </c>
      <c r="AW80" s="48">
        <f>$F80*Ingredients!S$8</f>
        <v>3.9767000000000006</v>
      </c>
      <c r="AX80" s="48">
        <f>$F80*Ingredients!T$8</f>
        <v>24.32066</v>
      </c>
      <c r="AY80" s="54">
        <f t="shared" si="34"/>
        <v>0.35331902278121086</v>
      </c>
      <c r="AZ80" s="54">
        <f t="shared" si="35"/>
        <v>0.70235439539540601</v>
      </c>
      <c r="BA80" s="54">
        <f t="shared" si="36"/>
        <v>0.87972365084404425</v>
      </c>
      <c r="BB80" s="54">
        <f t="shared" si="37"/>
        <v>0.63697349137874093</v>
      </c>
      <c r="BC80" s="54">
        <f t="shared" si="38"/>
        <v>1.0892259712122176</v>
      </c>
      <c r="BD80" s="54">
        <f t="shared" si="39"/>
        <v>0.88304248850908251</v>
      </c>
      <c r="BE80" s="54">
        <f t="shared" si="40"/>
        <v>0.66058451485869218</v>
      </c>
      <c r="BF80" s="54">
        <f t="shared" si="41"/>
        <v>0.86221000350764554</v>
      </c>
      <c r="BG80" s="54">
        <f t="shared" si="42"/>
        <v>0.85697145621068049</v>
      </c>
      <c r="BH80" s="54">
        <f t="shared" si="43"/>
        <v>0.8390842645926585</v>
      </c>
      <c r="BI80" s="54">
        <f t="shared" si="44"/>
        <v>0.22511548931087036</v>
      </c>
      <c r="BJ80" s="54">
        <f t="shared" si="45"/>
        <v>0.78376315058825485</v>
      </c>
      <c r="BK80" s="56"/>
      <c r="BL80" s="56"/>
      <c r="BM80" s="14"/>
      <c r="BN80" s="14"/>
    </row>
    <row r="81" spans="1:66" x14ac:dyDescent="0.25">
      <c r="A81" s="60">
        <v>2044</v>
      </c>
      <c r="B81" s="60">
        <v>1</v>
      </c>
      <c r="C81" s="60" t="s">
        <v>114</v>
      </c>
      <c r="D81" s="60" t="s">
        <v>116</v>
      </c>
      <c r="E81" s="60">
        <v>14</v>
      </c>
      <c r="F81" s="60">
        <v>23</v>
      </c>
      <c r="G81" s="60">
        <v>3.2</v>
      </c>
      <c r="H81" s="60">
        <v>3.33</v>
      </c>
      <c r="I81" s="60">
        <v>4.78</v>
      </c>
      <c r="J81" s="54">
        <v>0.73599999999999999</v>
      </c>
      <c r="K81" s="54">
        <v>0.76590000000000003</v>
      </c>
      <c r="L81" s="54">
        <v>1.0994000000000002</v>
      </c>
      <c r="M81" s="48">
        <v>15.34</v>
      </c>
      <c r="N81" s="48">
        <f>M81/'GC diet'!$D$24%</f>
        <v>46.02000000000001</v>
      </c>
      <c r="O81" s="48">
        <f>N81*'GC diet'!$D$28</f>
        <v>95.48989561131431</v>
      </c>
      <c r="P81" s="62">
        <f>N81*'GC diet'!$E$28</f>
        <v>1.0480989257142856</v>
      </c>
      <c r="Q81" s="48">
        <f>N81*'GC diet'!$D$29</f>
        <v>207.44845184475076</v>
      </c>
      <c r="R81" s="62">
        <f>N81*'GC diet'!$E$29</f>
        <v>2.2783863654677141</v>
      </c>
      <c r="S81" s="54">
        <f t="shared" si="26"/>
        <v>0.68056700000000003</v>
      </c>
      <c r="T81" s="54">
        <f t="shared" si="27"/>
        <v>2.8447700600000001</v>
      </c>
      <c r="U81" s="62">
        <f t="shared" si="28"/>
        <v>65.429711380000001</v>
      </c>
      <c r="V81" s="62">
        <f t="shared" si="29"/>
        <v>0.73599999999999999</v>
      </c>
      <c r="W81" s="62">
        <f t="shared" si="30"/>
        <v>0.68520036555833697</v>
      </c>
      <c r="X81" s="62">
        <f t="shared" si="31"/>
        <v>0.70222379008585623</v>
      </c>
      <c r="Y81" s="62">
        <f t="shared" si="32"/>
        <v>0.31540226402347876</v>
      </c>
      <c r="Z81" s="62">
        <f t="shared" si="33"/>
        <v>0.32303564099362564</v>
      </c>
      <c r="AA81" s="48">
        <f>$N81*'GC diet'!$H$10</f>
        <v>52.303465611428585</v>
      </c>
      <c r="AB81" s="48">
        <f>$N81*'GC diet'!$I$10</f>
        <v>23.696881371428578</v>
      </c>
      <c r="AC81" s="48">
        <f>$N81*'GC diet'!$J$10</f>
        <v>33.163065638857155</v>
      </c>
      <c r="AD81" s="48">
        <f>$N81*'GC diet'!$K$10</f>
        <v>82.677473810285733</v>
      </c>
      <c r="AE81" s="48">
        <f>$N81*'GC diet'!$L$10</f>
        <v>37.874905298285725</v>
      </c>
      <c r="AF81" s="48">
        <f>$N81*'GC diet'!$M$10</f>
        <v>15.034339542857147</v>
      </c>
      <c r="AG81" s="48">
        <f>$N81*'GC diet'!$N$10</f>
        <v>41.411899062857159</v>
      </c>
      <c r="AH81" s="48">
        <f>$N81*'GC diet'!$O$10</f>
        <v>29.036823028571437</v>
      </c>
      <c r="AI81" s="48">
        <f>$N81*'GC diet'!$P$10</f>
        <v>8.9860335017142887</v>
      </c>
      <c r="AJ81" s="48">
        <f>$N81*'GC diet'!$Q$10</f>
        <v>38.468369576000008</v>
      </c>
      <c r="AK81" s="48">
        <f>$N81*'GC diet'!$R$10</f>
        <v>15.130289051428575</v>
      </c>
      <c r="AL81" s="48">
        <f>$N81*'GC diet'!$S$10</f>
        <v>26.577877129142866</v>
      </c>
      <c r="AM81" s="48">
        <f>$F81*Ingredients!I$8</f>
        <v>21.575839999999999</v>
      </c>
      <c r="AN81" s="48">
        <f>$F81*Ingredients!J$8</f>
        <v>19.432010000000002</v>
      </c>
      <c r="AO81" s="48">
        <f>$F81*Ingredients!K$8</f>
        <v>34.062080000000002</v>
      </c>
      <c r="AP81" s="48">
        <f>$F81*Ingredients!L$8</f>
        <v>61.486360000000005</v>
      </c>
      <c r="AQ81" s="48">
        <f>$F81*Ingredients!M$8</f>
        <v>48.165910000000004</v>
      </c>
      <c r="AR81" s="48">
        <f>$F81*Ingredients!N$8</f>
        <v>15.500160000000001</v>
      </c>
      <c r="AS81" s="48">
        <f>$F81*Ingredients!O$8</f>
        <v>31.93918</v>
      </c>
      <c r="AT81" s="48">
        <f>$F81*Ingredients!P$8</f>
        <v>29.230239999999995</v>
      </c>
      <c r="AU81" s="48">
        <f>$F81*Ingredients!Q$8</f>
        <v>8.9909299999999988</v>
      </c>
      <c r="AV81" s="48">
        <f>$F81*Ingredients!R$8</f>
        <v>37.685960000000001</v>
      </c>
      <c r="AW81" s="48">
        <f>$F81*Ingredients!S$8</f>
        <v>3.9767000000000006</v>
      </c>
      <c r="AX81" s="48">
        <f>$F81*Ingredients!T$8</f>
        <v>24.32066</v>
      </c>
      <c r="AY81" s="54">
        <f t="shared" si="34"/>
        <v>0.41251262698901475</v>
      </c>
      <c r="AZ81" s="54">
        <f t="shared" si="35"/>
        <v>0.82002393882214608</v>
      </c>
      <c r="BA81" s="54">
        <f t="shared" si="36"/>
        <v>1.0271089039515535</v>
      </c>
      <c r="BB81" s="54">
        <f t="shared" si="37"/>
        <v>0.74368938921729144</v>
      </c>
      <c r="BC81" s="54">
        <f t="shared" si="38"/>
        <v>1.2717103744726741</v>
      </c>
      <c r="BD81" s="54">
        <f t="shared" si="39"/>
        <v>1.0309837659190135</v>
      </c>
      <c r="BE81" s="54">
        <f t="shared" si="40"/>
        <v>0.77125610567921632</v>
      </c>
      <c r="BF81" s="54">
        <f t="shared" si="41"/>
        <v>1.0066610927524076</v>
      </c>
      <c r="BG81" s="54">
        <f t="shared" si="42"/>
        <v>1.0005449009604488</v>
      </c>
      <c r="BH81" s="54">
        <f t="shared" si="43"/>
        <v>0.97966096341945974</v>
      </c>
      <c r="BI81" s="54">
        <f t="shared" si="44"/>
        <v>0.26283040505591188</v>
      </c>
      <c r="BJ81" s="54">
        <f t="shared" si="45"/>
        <v>0.91507157933739525</v>
      </c>
      <c r="BK81" s="56"/>
      <c r="BL81" s="56"/>
      <c r="BM81" s="14"/>
      <c r="BN81" s="14"/>
    </row>
    <row r="82" spans="1:66" x14ac:dyDescent="0.25">
      <c r="A82" s="60">
        <v>4042</v>
      </c>
      <c r="B82" s="60">
        <v>6</v>
      </c>
      <c r="C82" s="60" t="s">
        <v>114</v>
      </c>
      <c r="D82" s="60" t="s">
        <v>116</v>
      </c>
      <c r="E82" s="60">
        <v>14</v>
      </c>
      <c r="F82" s="60">
        <v>15</v>
      </c>
      <c r="G82" s="60">
        <v>2.92</v>
      </c>
      <c r="H82" s="60">
        <v>3.97</v>
      </c>
      <c r="I82" s="60">
        <v>4.4000000000000004</v>
      </c>
      <c r="J82" s="54">
        <v>0.438</v>
      </c>
      <c r="K82" s="54">
        <v>0.59550000000000003</v>
      </c>
      <c r="L82" s="54">
        <v>0.66</v>
      </c>
      <c r="M82" s="48">
        <v>17.600000000000001</v>
      </c>
      <c r="N82" s="48">
        <f>M82/'GC diet'!$D$24%</f>
        <v>52.800000000000018</v>
      </c>
      <c r="O82" s="48">
        <f>N82*'GC diet'!$D$28</f>
        <v>109.5581592411429</v>
      </c>
      <c r="P82" s="62">
        <f>N82*'GC diet'!$E$28</f>
        <v>1.2025124571428574</v>
      </c>
      <c r="Q82" s="48">
        <f>N82*'GC diet'!$D$29</f>
        <v>238.01126156894483</v>
      </c>
      <c r="R82" s="62">
        <f>N82*'GC diet'!$E$29</f>
        <v>2.6140547609016802</v>
      </c>
      <c r="S82" s="54">
        <f t="shared" si="26"/>
        <v>0.70905299999999993</v>
      </c>
      <c r="T82" s="54">
        <f t="shared" si="27"/>
        <v>2.9638415399999993</v>
      </c>
      <c r="U82" s="62">
        <f t="shared" si="28"/>
        <v>44.457623099999992</v>
      </c>
      <c r="V82" s="62">
        <f t="shared" si="29"/>
        <v>0.438</v>
      </c>
      <c r="W82" s="62">
        <f t="shared" si="30"/>
        <v>0.40579016120694922</v>
      </c>
      <c r="X82" s="62">
        <f t="shared" si="31"/>
        <v>0.36423739097113239</v>
      </c>
      <c r="Y82" s="62">
        <f t="shared" si="32"/>
        <v>0.18678789737485565</v>
      </c>
      <c r="Z82" s="62">
        <f t="shared" si="33"/>
        <v>0.1675557859579492</v>
      </c>
      <c r="AA82" s="48">
        <f>$N82*'GC diet'!$H$10</f>
        <v>60.009191314285736</v>
      </c>
      <c r="AB82" s="48">
        <f>$N82*'GC diet'!$I$10</f>
        <v>27.188077714285726</v>
      </c>
      <c r="AC82" s="48">
        <f>$N82*'GC diet'!$J$10</f>
        <v>38.048888868571446</v>
      </c>
      <c r="AD82" s="48">
        <f>$N82*'GC diet'!$K$10</f>
        <v>94.858118582857173</v>
      </c>
      <c r="AE82" s="48">
        <f>$N82*'GC diet'!$L$10</f>
        <v>43.454910902857165</v>
      </c>
      <c r="AF82" s="48">
        <f>$N82*'GC diet'!$M$10</f>
        <v>17.249307428571434</v>
      </c>
      <c r="AG82" s="48">
        <f>$N82*'GC diet'!$N$10</f>
        <v>47.513000228571457</v>
      </c>
      <c r="AH82" s="48">
        <f>$N82*'GC diet'!$O$10</f>
        <v>33.314738285714299</v>
      </c>
      <c r="AI82" s="48">
        <f>$N82*'GC diet'!$P$10</f>
        <v>10.309921097142862</v>
      </c>
      <c r="AJ82" s="48">
        <f>$N82*'GC diet'!$Q$10</f>
        <v>44.135808640000015</v>
      </c>
      <c r="AK82" s="48">
        <f>$N82*'GC diet'!$R$10</f>
        <v>17.359392914285721</v>
      </c>
      <c r="AL82" s="48">
        <f>$N82*'GC diet'!$S$10</f>
        <v>30.493522651428584</v>
      </c>
      <c r="AM82" s="48">
        <f>$F82*Ingredients!I$8</f>
        <v>14.071199999999999</v>
      </c>
      <c r="AN82" s="48">
        <f>$F82*Ingredients!J$8</f>
        <v>12.67305</v>
      </c>
      <c r="AO82" s="48">
        <f>$F82*Ingredients!K$8</f>
        <v>22.214400000000001</v>
      </c>
      <c r="AP82" s="48">
        <f>$F82*Ingredients!L$8</f>
        <v>40.099800000000002</v>
      </c>
      <c r="AQ82" s="48">
        <f>$F82*Ingredients!M$8</f>
        <v>31.412550000000003</v>
      </c>
      <c r="AR82" s="48">
        <f>$F82*Ingredients!N$8</f>
        <v>10.1088</v>
      </c>
      <c r="AS82" s="48">
        <f>$F82*Ingredients!O$8</f>
        <v>20.829899999999999</v>
      </c>
      <c r="AT82" s="48">
        <f>$F82*Ingredients!P$8</f>
        <v>19.063199999999998</v>
      </c>
      <c r="AU82" s="48">
        <f>$F82*Ingredients!Q$8</f>
        <v>5.8636499999999998</v>
      </c>
      <c r="AV82" s="48">
        <f>$F82*Ingredients!R$8</f>
        <v>24.577800000000003</v>
      </c>
      <c r="AW82" s="48">
        <f>$F82*Ingredients!S$8</f>
        <v>2.5935000000000006</v>
      </c>
      <c r="AX82" s="48">
        <f>$F82*Ingredients!T$8</f>
        <v>15.8613</v>
      </c>
      <c r="AY82" s="54">
        <f t="shared" si="34"/>
        <v>0.23448407971880503</v>
      </c>
      <c r="AZ82" s="54">
        <f t="shared" si="35"/>
        <v>0.46612526759628403</v>
      </c>
      <c r="BA82" s="54">
        <f t="shared" si="36"/>
        <v>0.58383833695467502</v>
      </c>
      <c r="BB82" s="54">
        <f t="shared" si="37"/>
        <v>0.42273450706249688</v>
      </c>
      <c r="BC82" s="54">
        <f t="shared" si="38"/>
        <v>0.72287687046976834</v>
      </c>
      <c r="BD82" s="54">
        <f t="shared" si="39"/>
        <v>0.58604092030129695</v>
      </c>
      <c r="BE82" s="54">
        <f t="shared" si="40"/>
        <v>0.43840422410273622</v>
      </c>
      <c r="BF82" s="54">
        <f t="shared" si="41"/>
        <v>0.57221521107294704</v>
      </c>
      <c r="BG82" s="54">
        <f t="shared" si="42"/>
        <v>0.56873859118329861</v>
      </c>
      <c r="BH82" s="54">
        <f t="shared" si="43"/>
        <v>0.55686755850498437</v>
      </c>
      <c r="BI82" s="54">
        <f t="shared" si="44"/>
        <v>0.14940038587787874</v>
      </c>
      <c r="BJ82" s="54">
        <f t="shared" si="45"/>
        <v>0.52015308894647883</v>
      </c>
      <c r="BK82" s="56"/>
      <c r="BL82" s="56"/>
      <c r="BM82" s="14"/>
      <c r="BN82" s="14"/>
    </row>
    <row r="83" spans="1:66" x14ac:dyDescent="0.25">
      <c r="A83" s="60">
        <v>9104</v>
      </c>
      <c r="B83" s="60">
        <v>2</v>
      </c>
      <c r="C83" s="60" t="s">
        <v>114</v>
      </c>
      <c r="D83" s="60" t="s">
        <v>116</v>
      </c>
      <c r="E83" s="60">
        <v>14</v>
      </c>
      <c r="F83" s="60">
        <v>22.4</v>
      </c>
      <c r="G83" s="60">
        <v>2.91</v>
      </c>
      <c r="H83" s="60">
        <v>3.02</v>
      </c>
      <c r="I83" s="60">
        <v>4.7</v>
      </c>
      <c r="J83" s="54">
        <v>0.65183999999999997</v>
      </c>
      <c r="K83" s="54">
        <v>0.67647999999999997</v>
      </c>
      <c r="L83" s="54">
        <v>1.0528</v>
      </c>
      <c r="M83" s="48">
        <v>18.010000000000002</v>
      </c>
      <c r="N83" s="48">
        <f>M83/'GC diet'!$D$24%</f>
        <v>54.030000000000015</v>
      </c>
      <c r="O83" s="48">
        <f>N83*'GC diet'!$D$28</f>
        <v>112.1103663598286</v>
      </c>
      <c r="P83" s="62">
        <f>N83*'GC diet'!$E$28</f>
        <v>1.2305255314285715</v>
      </c>
      <c r="Q83" s="48">
        <f>N83*'GC diet'!$D$29</f>
        <v>243.55584209413047</v>
      </c>
      <c r="R83" s="62">
        <f>N83*'GC diet'!$E$29</f>
        <v>2.6749503547635944</v>
      </c>
      <c r="S83" s="54">
        <f t="shared" si="26"/>
        <v>0.63207800000000003</v>
      </c>
      <c r="T83" s="54">
        <f t="shared" si="27"/>
        <v>2.6420860400000001</v>
      </c>
      <c r="U83" s="62">
        <f t="shared" si="28"/>
        <v>59.182727295999996</v>
      </c>
      <c r="V83" s="62">
        <f t="shared" si="29"/>
        <v>0.65183999999999997</v>
      </c>
      <c r="W83" s="62">
        <f t="shared" si="30"/>
        <v>0.52789701093338282</v>
      </c>
      <c r="X83" s="62">
        <f t="shared" si="31"/>
        <v>0.52972488855493316</v>
      </c>
      <c r="Y83" s="62">
        <f t="shared" si="32"/>
        <v>0.24299448860326173</v>
      </c>
      <c r="Z83" s="62">
        <f t="shared" si="33"/>
        <v>0.24368302717812795</v>
      </c>
      <c r="AA83" s="48">
        <f>$N83*'GC diet'!$H$10</f>
        <v>61.407132702857162</v>
      </c>
      <c r="AB83" s="48">
        <f>$N83*'GC diet'!$I$10</f>
        <v>27.821436342857151</v>
      </c>
      <c r="AC83" s="48">
        <f>$N83*'GC diet'!$J$10</f>
        <v>38.935255029714298</v>
      </c>
      <c r="AD83" s="48">
        <f>$N83*'GC diet'!$K$10</f>
        <v>97.067881572571451</v>
      </c>
      <c r="AE83" s="48">
        <f>$N83*'GC diet'!$L$10</f>
        <v>44.467212804571446</v>
      </c>
      <c r="AF83" s="48">
        <f>$N83*'GC diet'!$M$10</f>
        <v>17.651137885714292</v>
      </c>
      <c r="AG83" s="48">
        <f>$N83*'GC diet'!$N$10</f>
        <v>48.619837165714308</v>
      </c>
      <c r="AH83" s="48">
        <f>$N83*'GC diet'!$O$10</f>
        <v>34.090820257142866</v>
      </c>
      <c r="AI83" s="48">
        <f>$N83*'GC diet'!$P$10</f>
        <v>10.550095395428574</v>
      </c>
      <c r="AJ83" s="48">
        <f>$N83*'GC diet'!$Q$10</f>
        <v>45.16397236400001</v>
      </c>
      <c r="AK83" s="48">
        <f>$N83*'GC diet'!$R$10</f>
        <v>17.763787862857146</v>
      </c>
      <c r="AL83" s="48">
        <f>$N83*'GC diet'!$S$10</f>
        <v>31.203883122285724</v>
      </c>
      <c r="AM83" s="48">
        <f>$F83*Ingredients!I$8</f>
        <v>21.012991999999997</v>
      </c>
      <c r="AN83" s="48">
        <f>$F83*Ingredients!J$8</f>
        <v>18.925087999999999</v>
      </c>
      <c r="AO83" s="48">
        <f>$F83*Ingredients!K$8</f>
        <v>33.173504000000001</v>
      </c>
      <c r="AP83" s="48">
        <f>$F83*Ingredients!L$8</f>
        <v>59.882368000000007</v>
      </c>
      <c r="AQ83" s="48">
        <f>$F83*Ingredients!M$8</f>
        <v>46.909407999999999</v>
      </c>
      <c r="AR83" s="48">
        <f>$F83*Ingredients!N$8</f>
        <v>15.095808</v>
      </c>
      <c r="AS83" s="48">
        <f>$F83*Ingredients!O$8</f>
        <v>31.105983999999999</v>
      </c>
      <c r="AT83" s="48">
        <f>$F83*Ingredients!P$8</f>
        <v>28.467711999999992</v>
      </c>
      <c r="AU83" s="48">
        <f>$F83*Ingredients!Q$8</f>
        <v>8.7563839999999988</v>
      </c>
      <c r="AV83" s="48">
        <f>$F83*Ingredients!R$8</f>
        <v>36.702848000000003</v>
      </c>
      <c r="AW83" s="48">
        <f>$F83*Ingredients!S$8</f>
        <v>3.8729600000000004</v>
      </c>
      <c r="AX83" s="48">
        <f>$F83*Ingredients!T$8</f>
        <v>23.686208000000001</v>
      </c>
      <c r="AY83" s="54">
        <f t="shared" si="34"/>
        <v>0.34219138844472219</v>
      </c>
      <c r="AZ83" s="54">
        <f t="shared" si="35"/>
        <v>0.6802340384866149</v>
      </c>
      <c r="BA83" s="54">
        <f t="shared" si="36"/>
        <v>0.85201712367577687</v>
      </c>
      <c r="BB83" s="54">
        <f t="shared" si="37"/>
        <v>0.61691227860195741</v>
      </c>
      <c r="BC83" s="54">
        <f t="shared" si="38"/>
        <v>1.0549212563908994</v>
      </c>
      <c r="BD83" s="54">
        <f t="shared" si="39"/>
        <v>0.85523143594145212</v>
      </c>
      <c r="BE83" s="54">
        <f t="shared" si="40"/>
        <v>0.63977968280682129</v>
      </c>
      <c r="BF83" s="54">
        <f t="shared" si="41"/>
        <v>0.83505506131185869</v>
      </c>
      <c r="BG83" s="54">
        <f t="shared" si="42"/>
        <v>0.82998149986342284</v>
      </c>
      <c r="BH83" s="54">
        <f t="shared" si="43"/>
        <v>0.81265765783825672</v>
      </c>
      <c r="BI83" s="54">
        <f t="shared" si="44"/>
        <v>0.21802557145472853</v>
      </c>
      <c r="BJ83" s="54">
        <f t="shared" si="45"/>
        <v>0.75907885910146156</v>
      </c>
      <c r="BK83" s="56"/>
      <c r="BL83" s="56"/>
      <c r="BM83" s="14"/>
      <c r="BN83" s="14"/>
    </row>
    <row r="84" spans="1:66" x14ac:dyDescent="0.25">
      <c r="A84" s="60">
        <v>9105</v>
      </c>
      <c r="B84" s="60">
        <v>4</v>
      </c>
      <c r="C84" s="60" t="s">
        <v>114</v>
      </c>
      <c r="D84" s="60" t="s">
        <v>116</v>
      </c>
      <c r="E84" s="60">
        <v>14</v>
      </c>
      <c r="F84" s="60">
        <v>22.2</v>
      </c>
      <c r="G84" s="60">
        <v>3.28</v>
      </c>
      <c r="H84" s="60">
        <v>4.0999999999999996</v>
      </c>
      <c r="I84" s="60">
        <v>4.57</v>
      </c>
      <c r="J84" s="54">
        <v>0.72815999999999992</v>
      </c>
      <c r="K84" s="54">
        <v>0.9101999999999999</v>
      </c>
      <c r="L84" s="54">
        <v>1.01454</v>
      </c>
      <c r="M84" s="48">
        <v>17.399999999999999</v>
      </c>
      <c r="N84" s="48">
        <f>M84/'GC diet'!$D$24%</f>
        <v>52.20000000000001</v>
      </c>
      <c r="O84" s="48">
        <f>N84*'GC diet'!$D$28</f>
        <v>108.31318015885716</v>
      </c>
      <c r="P84" s="62">
        <f>N84*'GC diet'!$E$28</f>
        <v>1.1888475428571428</v>
      </c>
      <c r="Q84" s="48">
        <f>N84*'GC diet'!$D$29</f>
        <v>235.30658814202496</v>
      </c>
      <c r="R84" s="62">
        <f>N84*'GC diet'!$E$29</f>
        <v>2.5843495931641609</v>
      </c>
      <c r="S84" s="54">
        <f t="shared" si="26"/>
        <v>0.74836499999999995</v>
      </c>
      <c r="T84" s="54">
        <f t="shared" si="27"/>
        <v>3.1281656999999994</v>
      </c>
      <c r="U84" s="62">
        <f t="shared" si="28"/>
        <v>69.44527853999999</v>
      </c>
      <c r="V84" s="62">
        <f t="shared" si="29"/>
        <v>0.72815999999999992</v>
      </c>
      <c r="W84" s="62">
        <f t="shared" si="30"/>
        <v>0.64115261354295294</v>
      </c>
      <c r="X84" s="62">
        <f t="shared" si="31"/>
        <v>0.61249232870517767</v>
      </c>
      <c r="Y84" s="62">
        <f t="shared" si="32"/>
        <v>0.29512679219200022</v>
      </c>
      <c r="Z84" s="62">
        <f t="shared" si="33"/>
        <v>0.28175754624144084</v>
      </c>
      <c r="AA84" s="48">
        <f>$N84*'GC diet'!$H$10</f>
        <v>59.327268685714294</v>
      </c>
      <c r="AB84" s="48">
        <f>$N84*'GC diet'!$I$10</f>
        <v>26.879122285714292</v>
      </c>
      <c r="AC84" s="48">
        <f>$N84*'GC diet'!$J$10</f>
        <v>37.616515131428585</v>
      </c>
      <c r="AD84" s="48">
        <f>$N84*'GC diet'!$K$10</f>
        <v>93.780185417142874</v>
      </c>
      <c r="AE84" s="48">
        <f>$N84*'GC diet'!$L$10</f>
        <v>42.96110509714287</v>
      </c>
      <c r="AF84" s="48">
        <f>$N84*'GC diet'!$M$10</f>
        <v>17.053292571428575</v>
      </c>
      <c r="AG84" s="48">
        <f>$N84*'GC diet'!$N$10</f>
        <v>46.973079771428587</v>
      </c>
      <c r="AH84" s="48">
        <f>$N84*'GC diet'!$O$10</f>
        <v>32.936161714285724</v>
      </c>
      <c r="AI84" s="48">
        <f>$N84*'GC diet'!$P$10</f>
        <v>10.192762902857146</v>
      </c>
      <c r="AJ84" s="48">
        <f>$N84*'GC diet'!$Q$10</f>
        <v>43.634265360000008</v>
      </c>
      <c r="AK84" s="48">
        <f>$N84*'GC diet'!$R$10</f>
        <v>17.162127085714289</v>
      </c>
      <c r="AL84" s="48">
        <f>$N84*'GC diet'!$S$10</f>
        <v>30.147005348571437</v>
      </c>
      <c r="AM84" s="48">
        <f>$F84*Ingredients!I$8</f>
        <v>20.825375999999999</v>
      </c>
      <c r="AN84" s="48">
        <f>$F84*Ingredients!J$8</f>
        <v>18.756114</v>
      </c>
      <c r="AO84" s="48">
        <f>$F84*Ingredients!K$8</f>
        <v>32.877312000000003</v>
      </c>
      <c r="AP84" s="48">
        <f>$F84*Ingredients!L$8</f>
        <v>59.347704000000007</v>
      </c>
      <c r="AQ84" s="48">
        <f>$F84*Ingredients!M$8</f>
        <v>46.490574000000002</v>
      </c>
      <c r="AR84" s="48">
        <f>$F84*Ingredients!N$8</f>
        <v>14.961024000000002</v>
      </c>
      <c r="AS84" s="48">
        <f>$F84*Ingredients!O$8</f>
        <v>30.828251999999999</v>
      </c>
      <c r="AT84" s="48">
        <f>$F84*Ingredients!P$8</f>
        <v>28.213535999999994</v>
      </c>
      <c r="AU84" s="48">
        <f>$F84*Ingredients!Q$8</f>
        <v>8.6782019999999989</v>
      </c>
      <c r="AV84" s="48">
        <f>$F84*Ingredients!R$8</f>
        <v>36.375144000000006</v>
      </c>
      <c r="AW84" s="48">
        <f>$F84*Ingredients!S$8</f>
        <v>3.8383800000000003</v>
      </c>
      <c r="AX84" s="48">
        <f>$F84*Ingredients!T$8</f>
        <v>23.474723999999998</v>
      </c>
      <c r="AY84" s="54">
        <f t="shared" si="34"/>
        <v>0.35102536255835831</v>
      </c>
      <c r="AZ84" s="54">
        <f t="shared" si="35"/>
        <v>0.69779488335333384</v>
      </c>
      <c r="BA84" s="54">
        <f t="shared" si="36"/>
        <v>0.87401270120663099</v>
      </c>
      <c r="BB84" s="54">
        <f t="shared" si="37"/>
        <v>0.63283841608988056</v>
      </c>
      <c r="BC84" s="54">
        <f t="shared" si="38"/>
        <v>1.0821549840227891</v>
      </c>
      <c r="BD84" s="54">
        <f t="shared" si="39"/>
        <v>0.87730999379357388</v>
      </c>
      <c r="BE84" s="54">
        <f t="shared" si="40"/>
        <v>0.65629616261080903</v>
      </c>
      <c r="BF84" s="54">
        <f t="shared" si="41"/>
        <v>0.85661274816253596</v>
      </c>
      <c r="BG84" s="54">
        <f t="shared" si="42"/>
        <v>0.85140820822658414</v>
      </c>
      <c r="BH84" s="54">
        <f t="shared" si="43"/>
        <v>0.8336371358584963</v>
      </c>
      <c r="BI84" s="54">
        <f t="shared" si="44"/>
        <v>0.22365409490499916</v>
      </c>
      <c r="BJ84" s="54">
        <f t="shared" si="45"/>
        <v>0.77867515292401623</v>
      </c>
      <c r="BK84" s="56"/>
      <c r="BL84" s="56"/>
      <c r="BM84" s="14"/>
      <c r="BN84" s="14"/>
    </row>
    <row r="85" spans="1:66" x14ac:dyDescent="0.25">
      <c r="A85" s="60">
        <v>9111</v>
      </c>
      <c r="B85" s="60">
        <v>5</v>
      </c>
      <c r="C85" s="60" t="s">
        <v>114</v>
      </c>
      <c r="D85" s="60" t="s">
        <v>116</v>
      </c>
      <c r="E85" s="60">
        <v>14</v>
      </c>
      <c r="F85" s="60">
        <v>19.8</v>
      </c>
      <c r="G85" s="60">
        <v>2.59</v>
      </c>
      <c r="H85" s="60">
        <v>3.36</v>
      </c>
      <c r="I85" s="60">
        <v>4.93</v>
      </c>
      <c r="J85" s="54">
        <v>0.51282000000000005</v>
      </c>
      <c r="K85" s="54">
        <v>0.66527999999999998</v>
      </c>
      <c r="L85" s="54">
        <v>0.97614000000000001</v>
      </c>
      <c r="M85" s="48">
        <v>17.07</v>
      </c>
      <c r="N85" s="48">
        <f>M85/'GC diet'!$D$24%</f>
        <v>51.210000000000015</v>
      </c>
      <c r="O85" s="48">
        <f>N85*'GC diet'!$D$28</f>
        <v>106.25896467308576</v>
      </c>
      <c r="P85" s="62">
        <f>N85*'GC diet'!$E$28</f>
        <v>1.1663004342857144</v>
      </c>
      <c r="Q85" s="48">
        <f>N85*'GC diet'!$D$29</f>
        <v>230.84387698760727</v>
      </c>
      <c r="R85" s="62">
        <f>N85*'GC diet'!$E$29</f>
        <v>2.5353360663972544</v>
      </c>
      <c r="S85" s="54">
        <f t="shared" si="26"/>
        <v>0.65450900000000001</v>
      </c>
      <c r="T85" s="54">
        <f t="shared" si="27"/>
        <v>2.7358476199999999</v>
      </c>
      <c r="U85" s="62">
        <f t="shared" si="28"/>
        <v>54.169782875999999</v>
      </c>
      <c r="V85" s="62">
        <f t="shared" si="29"/>
        <v>0.51282000000000005</v>
      </c>
      <c r="W85" s="62">
        <f t="shared" si="30"/>
        <v>0.50979023786517863</v>
      </c>
      <c r="X85" s="62">
        <f t="shared" si="31"/>
        <v>0.43969802713318035</v>
      </c>
      <c r="Y85" s="62">
        <f t="shared" si="32"/>
        <v>0.23465982110024983</v>
      </c>
      <c r="Z85" s="62">
        <f t="shared" si="33"/>
        <v>0.20226904306564927</v>
      </c>
      <c r="AA85" s="48">
        <f>$N85*'GC diet'!$H$10</f>
        <v>58.202096348571445</v>
      </c>
      <c r="AB85" s="48">
        <f>$N85*'GC diet'!$I$10</f>
        <v>26.369345828571436</v>
      </c>
      <c r="AC85" s="48">
        <f>$N85*'GC diet'!$J$10</f>
        <v>36.903098465142868</v>
      </c>
      <c r="AD85" s="48">
        <f>$N85*'GC diet'!$K$10</f>
        <v>92.001595693714307</v>
      </c>
      <c r="AE85" s="48">
        <f>$N85*'GC diet'!$L$10</f>
        <v>42.146325517714303</v>
      </c>
      <c r="AF85" s="48">
        <f>$N85*'GC diet'!$M$10</f>
        <v>16.729868057142863</v>
      </c>
      <c r="AG85" s="48">
        <f>$N85*'GC diet'!$N$10</f>
        <v>46.082211017142882</v>
      </c>
      <c r="AH85" s="48">
        <f>$N85*'GC diet'!$O$10</f>
        <v>32.311510371428582</v>
      </c>
      <c r="AI85" s="48">
        <f>$N85*'GC diet'!$P$10</f>
        <v>9.999451882285717</v>
      </c>
      <c r="AJ85" s="48">
        <f>$N85*'GC diet'!$Q$10</f>
        <v>42.806718948000011</v>
      </c>
      <c r="AK85" s="48">
        <f>$N85*'GC diet'!$R$10</f>
        <v>16.836638468571433</v>
      </c>
      <c r="AL85" s="48">
        <f>$N85*'GC diet'!$S$10</f>
        <v>29.575251798857153</v>
      </c>
      <c r="AM85" s="48">
        <f>$F85*Ingredients!I$8</f>
        <v>18.573983999999999</v>
      </c>
      <c r="AN85" s="48">
        <f>$F85*Ingredients!J$8</f>
        <v>16.728426000000002</v>
      </c>
      <c r="AO85" s="48">
        <f>$F85*Ingredients!K$8</f>
        <v>29.323008000000002</v>
      </c>
      <c r="AP85" s="48">
        <f>$F85*Ingredients!L$8</f>
        <v>52.931736000000008</v>
      </c>
      <c r="AQ85" s="48">
        <f>$F85*Ingredients!M$8</f>
        <v>41.464566000000005</v>
      </c>
      <c r="AR85" s="48">
        <f>$F85*Ingredients!N$8</f>
        <v>13.343616000000003</v>
      </c>
      <c r="AS85" s="48">
        <f>$F85*Ingredients!O$8</f>
        <v>27.495468000000002</v>
      </c>
      <c r="AT85" s="48">
        <f>$F85*Ingredients!P$8</f>
        <v>25.163423999999996</v>
      </c>
      <c r="AU85" s="48">
        <f>$F85*Ingredients!Q$8</f>
        <v>7.7400180000000001</v>
      </c>
      <c r="AV85" s="48">
        <f>$F85*Ingredients!R$8</f>
        <v>32.442696000000005</v>
      </c>
      <c r="AW85" s="48">
        <f>$F85*Ingredients!S$8</f>
        <v>3.4234200000000006</v>
      </c>
      <c r="AX85" s="48">
        <f>$F85*Ingredients!T$8</f>
        <v>20.936916</v>
      </c>
      <c r="AY85" s="54">
        <f t="shared" si="34"/>
        <v>0.31912912361026824</v>
      </c>
      <c r="AZ85" s="54">
        <f t="shared" si="35"/>
        <v>0.6343891163911467</v>
      </c>
      <c r="BA85" s="54">
        <f t="shared" si="36"/>
        <v>0.79459474189402535</v>
      </c>
      <c r="BB85" s="54">
        <f t="shared" si="37"/>
        <v>0.57533497762600638</v>
      </c>
      <c r="BC85" s="54">
        <f t="shared" si="38"/>
        <v>0.98382398680454952</v>
      </c>
      <c r="BD85" s="54">
        <f t="shared" si="39"/>
        <v>0.79759242299002531</v>
      </c>
      <c r="BE85" s="54">
        <f t="shared" si="40"/>
        <v>0.59666121466636035</v>
      </c>
      <c r="BF85" s="54">
        <f t="shared" si="41"/>
        <v>0.77877585141456973</v>
      </c>
      <c r="BG85" s="54">
        <f t="shared" si="42"/>
        <v>0.77404422673523121</v>
      </c>
      <c r="BH85" s="54">
        <f t="shared" si="43"/>
        <v>0.75788793902681884</v>
      </c>
      <c r="BI85" s="54">
        <f t="shared" si="44"/>
        <v>0.20333156208054359</v>
      </c>
      <c r="BJ85" s="54">
        <f t="shared" si="45"/>
        <v>0.70792012667865245</v>
      </c>
      <c r="BK85" s="56"/>
      <c r="BL85" s="56"/>
      <c r="BM85" s="14"/>
      <c r="BN85" s="14"/>
    </row>
    <row r="86" spans="1:66" x14ac:dyDescent="0.25">
      <c r="A86" s="60">
        <v>9119</v>
      </c>
      <c r="B86" s="60">
        <v>10</v>
      </c>
      <c r="C86" s="60" t="s">
        <v>114</v>
      </c>
      <c r="D86" s="60" t="s">
        <v>116</v>
      </c>
      <c r="E86" s="60">
        <v>14</v>
      </c>
      <c r="F86" s="60">
        <v>20.2</v>
      </c>
      <c r="G86" s="60">
        <v>3</v>
      </c>
      <c r="H86" s="60">
        <v>3</v>
      </c>
      <c r="I86" s="60">
        <v>4.9000000000000004</v>
      </c>
      <c r="J86" s="54">
        <v>0.60599999999999998</v>
      </c>
      <c r="K86" s="54">
        <v>0.60599999999999998</v>
      </c>
      <c r="L86" s="54">
        <v>0.98980000000000001</v>
      </c>
      <c r="M86" s="48">
        <v>17.2</v>
      </c>
      <c r="N86" s="48">
        <f>M86/'GC diet'!$D$24%</f>
        <v>51.600000000000009</v>
      </c>
      <c r="O86" s="48">
        <f>N86*'GC diet'!$D$28</f>
        <v>107.06820107657146</v>
      </c>
      <c r="P86" s="62">
        <f>N86*'GC diet'!$E$28</f>
        <v>1.1751826285714286</v>
      </c>
      <c r="Q86" s="48">
        <f>N86*'GC diet'!$D$29</f>
        <v>232.60191471510515</v>
      </c>
      <c r="R86" s="62">
        <f>N86*'GC diet'!$E$29</f>
        <v>2.5546444254266416</v>
      </c>
      <c r="S86" s="54">
        <f t="shared" si="26"/>
        <v>0.64324999999999999</v>
      </c>
      <c r="T86" s="54">
        <f t="shared" si="27"/>
        <v>2.6887849999999998</v>
      </c>
      <c r="U86" s="62">
        <f t="shared" si="28"/>
        <v>54.313456999999993</v>
      </c>
      <c r="V86" s="62">
        <f t="shared" si="29"/>
        <v>0.60599999999999998</v>
      </c>
      <c r="W86" s="62">
        <f t="shared" si="30"/>
        <v>0.50727906562245217</v>
      </c>
      <c r="X86" s="62">
        <f t="shared" si="31"/>
        <v>0.51566453184954208</v>
      </c>
      <c r="Y86" s="62">
        <f t="shared" si="32"/>
        <v>0.23350391189395003</v>
      </c>
      <c r="Z86" s="62">
        <f t="shared" si="33"/>
        <v>0.23721500885540819</v>
      </c>
      <c r="AA86" s="48">
        <f>$N86*'GC diet'!$H$10</f>
        <v>58.645346057142866</v>
      </c>
      <c r="AB86" s="48">
        <f>$N86*'GC diet'!$I$10</f>
        <v>26.570166857142862</v>
      </c>
      <c r="AC86" s="48">
        <f>$N86*'GC diet'!$J$10</f>
        <v>37.184141394285724</v>
      </c>
      <c r="AD86" s="48">
        <f>$N86*'GC diet'!$K$10</f>
        <v>92.70225225142859</v>
      </c>
      <c r="AE86" s="48">
        <f>$N86*'GC diet'!$L$10</f>
        <v>42.467299291428581</v>
      </c>
      <c r="AF86" s="48">
        <f>$N86*'GC diet'!$M$10</f>
        <v>16.857277714285718</v>
      </c>
      <c r="AG86" s="48">
        <f>$N86*'GC diet'!$N$10</f>
        <v>46.433159314285732</v>
      </c>
      <c r="AH86" s="48">
        <f>$N86*'GC diet'!$O$10</f>
        <v>32.55758514285715</v>
      </c>
      <c r="AI86" s="48">
        <f>$N86*'GC diet'!$P$10</f>
        <v>10.075604708571431</v>
      </c>
      <c r="AJ86" s="48">
        <f>$N86*'GC diet'!$Q$10</f>
        <v>43.132722080000008</v>
      </c>
      <c r="AK86" s="48">
        <f>$N86*'GC diet'!$R$10</f>
        <v>16.964861257142857</v>
      </c>
      <c r="AL86" s="48">
        <f>$N86*'GC diet'!$S$10</f>
        <v>29.800488045714292</v>
      </c>
      <c r="AM86" s="48">
        <f>$F86*Ingredients!I$8</f>
        <v>18.949215999999996</v>
      </c>
      <c r="AN86" s="48">
        <f>$F86*Ingredients!J$8</f>
        <v>17.066374</v>
      </c>
      <c r="AO86" s="48">
        <f>$F86*Ingredients!K$8</f>
        <v>29.915392000000001</v>
      </c>
      <c r="AP86" s="48">
        <f>$F86*Ingredients!L$8</f>
        <v>54.001064000000007</v>
      </c>
      <c r="AQ86" s="48">
        <f>$F86*Ingredients!M$8</f>
        <v>42.302233999999999</v>
      </c>
      <c r="AR86" s="48">
        <f>$F86*Ingredients!N$8</f>
        <v>13.613184</v>
      </c>
      <c r="AS86" s="48">
        <f>$F86*Ingredients!O$8</f>
        <v>28.050932</v>
      </c>
      <c r="AT86" s="48">
        <f>$F86*Ingredients!P$8</f>
        <v>25.671775999999994</v>
      </c>
      <c r="AU86" s="48">
        <f>$F86*Ingredients!Q$8</f>
        <v>7.8963819999999991</v>
      </c>
      <c r="AV86" s="48">
        <f>$F86*Ingredients!R$8</f>
        <v>33.098103999999999</v>
      </c>
      <c r="AW86" s="48">
        <f>$F86*Ingredients!S$8</f>
        <v>3.4925800000000002</v>
      </c>
      <c r="AX86" s="48">
        <f>$F86*Ingredients!T$8</f>
        <v>21.359884000000001</v>
      </c>
      <c r="AY86" s="54">
        <f t="shared" si="34"/>
        <v>0.32311542644042468</v>
      </c>
      <c r="AZ86" s="54">
        <f t="shared" si="35"/>
        <v>0.64231339199934467</v>
      </c>
      <c r="BA86" s="54">
        <f t="shared" si="36"/>
        <v>0.80452017656638031</v>
      </c>
      <c r="BB86" s="54">
        <f t="shared" si="37"/>
        <v>0.58252159670875547</v>
      </c>
      <c r="BC86" s="54">
        <f t="shared" si="38"/>
        <v>0.99611312011400033</v>
      </c>
      <c r="BD86" s="54">
        <f t="shared" si="39"/>
        <v>0.80755530226944605</v>
      </c>
      <c r="BE86" s="54">
        <f t="shared" si="40"/>
        <v>0.60411422384885594</v>
      </c>
      <c r="BF86" s="54">
        <f t="shared" si="41"/>
        <v>0.78850368930486103</v>
      </c>
      <c r="BG86" s="54">
        <f t="shared" si="42"/>
        <v>0.78371296099800913</v>
      </c>
      <c r="BH86" s="54">
        <f t="shared" si="43"/>
        <v>0.76735486201431025</v>
      </c>
      <c r="BI86" s="54">
        <f t="shared" si="44"/>
        <v>0.20587141545466456</v>
      </c>
      <c r="BJ86" s="54">
        <f t="shared" si="45"/>
        <v>0.71676289217927214</v>
      </c>
      <c r="BK86" s="56"/>
      <c r="BL86" s="56"/>
      <c r="BM86" s="14"/>
      <c r="BN86" s="14"/>
    </row>
    <row r="87" spans="1:66" x14ac:dyDescent="0.25">
      <c r="A87" s="60">
        <v>9120</v>
      </c>
      <c r="B87" s="60">
        <v>9</v>
      </c>
      <c r="C87" s="60" t="s">
        <v>114</v>
      </c>
      <c r="D87" s="60" t="s">
        <v>116</v>
      </c>
      <c r="E87" s="60">
        <v>14</v>
      </c>
      <c r="F87" s="60">
        <v>25.2</v>
      </c>
      <c r="G87" s="60">
        <v>3.4</v>
      </c>
      <c r="H87" s="60">
        <v>3.4</v>
      </c>
      <c r="I87" s="60">
        <v>4.72</v>
      </c>
      <c r="J87" s="54">
        <v>0.85680000000000001</v>
      </c>
      <c r="K87" s="54">
        <v>0.85680000000000001</v>
      </c>
      <c r="L87" s="54">
        <v>1.1894399999999998</v>
      </c>
      <c r="M87" s="48">
        <v>17.55</v>
      </c>
      <c r="N87" s="48">
        <f>M87/'GC diet'!$D$24%</f>
        <v>52.650000000000013</v>
      </c>
      <c r="O87" s="48">
        <f>N87*'GC diet'!$D$28</f>
        <v>109.24691447057145</v>
      </c>
      <c r="P87" s="62">
        <f>N87*'GC diet'!$E$28</f>
        <v>1.1990962285714286</v>
      </c>
      <c r="Q87" s="48">
        <f>N87*'GC diet'!$D$29</f>
        <v>237.33509321221487</v>
      </c>
      <c r="R87" s="62">
        <f>N87*'GC diet'!$E$29</f>
        <v>2.6066284689673003</v>
      </c>
      <c r="S87" s="54">
        <f t="shared" si="26"/>
        <v>0.69609999999999994</v>
      </c>
      <c r="T87" s="54">
        <f t="shared" si="27"/>
        <v>2.9096979999999997</v>
      </c>
      <c r="U87" s="62">
        <f t="shared" si="28"/>
        <v>73.324389599999989</v>
      </c>
      <c r="V87" s="62">
        <f t="shared" si="29"/>
        <v>0.85680000000000001</v>
      </c>
      <c r="W87" s="62">
        <f t="shared" si="30"/>
        <v>0.67118041690552144</v>
      </c>
      <c r="X87" s="62">
        <f t="shared" si="31"/>
        <v>0.71453814930330384</v>
      </c>
      <c r="Y87" s="62">
        <f t="shared" si="32"/>
        <v>0.3089487888520408</v>
      </c>
      <c r="Z87" s="62">
        <f t="shared" si="33"/>
        <v>0.3287004689009051</v>
      </c>
      <c r="AA87" s="48">
        <f>$N87*'GC diet'!$H$10</f>
        <v>59.838710657142869</v>
      </c>
      <c r="AB87" s="48">
        <f>$N87*'GC diet'!$I$10</f>
        <v>27.110838857142866</v>
      </c>
      <c r="AC87" s="48">
        <f>$N87*'GC diet'!$J$10</f>
        <v>37.940795434285725</v>
      </c>
      <c r="AD87" s="48">
        <f>$N87*'GC diet'!$K$10</f>
        <v>94.588635291428588</v>
      </c>
      <c r="AE87" s="48">
        <f>$N87*'GC diet'!$L$10</f>
        <v>43.331459451428586</v>
      </c>
      <c r="AF87" s="48">
        <f>$N87*'GC diet'!$M$10</f>
        <v>17.20030371428572</v>
      </c>
      <c r="AG87" s="48">
        <f>$N87*'GC diet'!$N$10</f>
        <v>47.378020114285739</v>
      </c>
      <c r="AH87" s="48">
        <f>$N87*'GC diet'!$O$10</f>
        <v>33.22009414285715</v>
      </c>
      <c r="AI87" s="48">
        <f>$N87*'GC diet'!$P$10</f>
        <v>10.280631548571431</v>
      </c>
      <c r="AJ87" s="48">
        <f>$N87*'GC diet'!$Q$10</f>
        <v>44.010422820000009</v>
      </c>
      <c r="AK87" s="48">
        <f>$N87*'GC diet'!$R$10</f>
        <v>17.310076457142859</v>
      </c>
      <c r="AL87" s="48">
        <f>$N87*'GC diet'!$S$10</f>
        <v>30.406893325714297</v>
      </c>
      <c r="AM87" s="48">
        <f>$F87*Ingredients!I$8</f>
        <v>23.639615999999997</v>
      </c>
      <c r="AN87" s="48">
        <f>$F87*Ingredients!J$8</f>
        <v>21.290724000000001</v>
      </c>
      <c r="AO87" s="48">
        <f>$F87*Ingredients!K$8</f>
        <v>37.320191999999999</v>
      </c>
      <c r="AP87" s="48">
        <f>$F87*Ingredients!L$8</f>
        <v>67.367664000000005</v>
      </c>
      <c r="AQ87" s="48">
        <f>$F87*Ingredients!M$8</f>
        <v>52.773083999999997</v>
      </c>
      <c r="AR87" s="48">
        <f>$F87*Ingredients!N$8</f>
        <v>16.982784000000002</v>
      </c>
      <c r="AS87" s="48">
        <f>$F87*Ingredients!O$8</f>
        <v>34.994231999999997</v>
      </c>
      <c r="AT87" s="48">
        <f>$F87*Ingredients!P$8</f>
        <v>32.026175999999992</v>
      </c>
      <c r="AU87" s="48">
        <f>$F87*Ingredients!Q$8</f>
        <v>9.8509319999999985</v>
      </c>
      <c r="AV87" s="48">
        <f>$F87*Ingredients!R$8</f>
        <v>41.290704000000005</v>
      </c>
      <c r="AW87" s="48">
        <f>$F87*Ingredients!S$8</f>
        <v>4.3570800000000007</v>
      </c>
      <c r="AX87" s="48">
        <f>$F87*Ingredients!T$8</f>
        <v>26.646984</v>
      </c>
      <c r="AY87" s="54">
        <f t="shared" si="34"/>
        <v>0.39505557089034915</v>
      </c>
      <c r="AZ87" s="54">
        <f t="shared" si="35"/>
        <v>0.78532147648358563</v>
      </c>
      <c r="BA87" s="54">
        <f t="shared" si="36"/>
        <v>0.98364284598722695</v>
      </c>
      <c r="BB87" s="54">
        <f t="shared" si="37"/>
        <v>0.71221731651418285</v>
      </c>
      <c r="BC87" s="54">
        <f t="shared" si="38"/>
        <v>1.2178930658718012</v>
      </c>
      <c r="BD87" s="54">
        <f t="shared" si="39"/>
        <v>0.98735372828881751</v>
      </c>
      <c r="BE87" s="54">
        <f t="shared" si="40"/>
        <v>0.73861744149684927</v>
      </c>
      <c r="BF87" s="54">
        <f t="shared" si="41"/>
        <v>0.96406036245042159</v>
      </c>
      <c r="BG87" s="54">
        <f t="shared" si="42"/>
        <v>0.95820300080386178</v>
      </c>
      <c r="BH87" s="54">
        <f t="shared" si="43"/>
        <v>0.9382028472863464</v>
      </c>
      <c r="BI87" s="54">
        <f t="shared" si="44"/>
        <v>0.25170772704485012</v>
      </c>
      <c r="BJ87" s="54">
        <f t="shared" si="45"/>
        <v>0.87634681105239243</v>
      </c>
      <c r="BK87" s="56"/>
      <c r="BL87" s="56"/>
      <c r="BM87" s="14"/>
      <c r="BN87" s="14"/>
    </row>
    <row r="88" spans="1:66" x14ac:dyDescent="0.25">
      <c r="A88" s="60">
        <v>9128</v>
      </c>
      <c r="B88" s="60">
        <v>11</v>
      </c>
      <c r="C88" s="60" t="s">
        <v>114</v>
      </c>
      <c r="D88" s="60" t="s">
        <v>116</v>
      </c>
      <c r="E88" s="60">
        <v>14</v>
      </c>
      <c r="F88" s="63">
        <v>21.466666666666669</v>
      </c>
      <c r="G88" s="63">
        <v>3</v>
      </c>
      <c r="H88" s="63">
        <v>3.1466666666666665</v>
      </c>
      <c r="I88" s="63">
        <v>4.7044444444444444</v>
      </c>
      <c r="J88" s="54">
        <v>0.64400000000000002</v>
      </c>
      <c r="K88" s="54">
        <v>0.67548444444444444</v>
      </c>
      <c r="L88" s="54">
        <v>1.0098874074074076</v>
      </c>
      <c r="M88" s="48">
        <v>17.559999999999999</v>
      </c>
      <c r="N88" s="48">
        <f>M88/'GC diet'!$D$24%</f>
        <v>52.680000000000007</v>
      </c>
      <c r="O88" s="48">
        <f>N88*'GC diet'!$D$28</f>
        <v>109.30916342468574</v>
      </c>
      <c r="P88" s="62">
        <f>N88*'GC diet'!$E$28</f>
        <v>1.1997794742857142</v>
      </c>
      <c r="Q88" s="48">
        <f>N88*'GC diet'!$D$29</f>
        <v>237.47032688356083</v>
      </c>
      <c r="R88" s="62">
        <f>N88*'GC diet'!$E$29</f>
        <v>2.6081137273541759</v>
      </c>
      <c r="S88" s="54">
        <f t="shared" si="26"/>
        <v>0.64915088888888894</v>
      </c>
      <c r="T88" s="54">
        <f t="shared" si="27"/>
        <v>2.7134507155555556</v>
      </c>
      <c r="U88" s="62">
        <f t="shared" si="28"/>
        <v>58.248742027259269</v>
      </c>
      <c r="V88" s="62">
        <f t="shared" si="29"/>
        <v>0.64400000000000002</v>
      </c>
      <c r="W88" s="62">
        <f t="shared" si="30"/>
        <v>0.53288068632409569</v>
      </c>
      <c r="X88" s="62">
        <f t="shared" si="31"/>
        <v>0.53676530879427142</v>
      </c>
      <c r="Y88" s="62">
        <f t="shared" si="32"/>
        <v>0.24528850737557817</v>
      </c>
      <c r="Z88" s="62">
        <f t="shared" si="33"/>
        <v>0.24692174779253645</v>
      </c>
      <c r="AA88" s="48">
        <f>$N88*'GC diet'!$H$10</f>
        <v>59.872806788571438</v>
      </c>
      <c r="AB88" s="48">
        <f>$N88*'GC diet'!$I$10</f>
        <v>27.126286628571435</v>
      </c>
      <c r="AC88" s="48">
        <f>$N88*'GC diet'!$J$10</f>
        <v>37.962414121142864</v>
      </c>
      <c r="AD88" s="48">
        <f>$N88*'GC diet'!$K$10</f>
        <v>94.642531949714297</v>
      </c>
      <c r="AE88" s="48">
        <f>$N88*'GC diet'!$L$10</f>
        <v>43.356149741714297</v>
      </c>
      <c r="AF88" s="48">
        <f>$N88*'GC diet'!$M$10</f>
        <v>17.210104457142858</v>
      </c>
      <c r="AG88" s="48">
        <f>$N88*'GC diet'!$N$10</f>
        <v>47.405016137142873</v>
      </c>
      <c r="AH88" s="48">
        <f>$N88*'GC diet'!$O$10</f>
        <v>33.239022971428575</v>
      </c>
      <c r="AI88" s="48">
        <f>$N88*'GC diet'!$P$10</f>
        <v>10.286489458285716</v>
      </c>
      <c r="AJ88" s="48">
        <f>$N88*'GC diet'!$Q$10</f>
        <v>44.035499984000005</v>
      </c>
      <c r="AK88" s="48">
        <f>$N88*'GC diet'!$R$10</f>
        <v>17.319939748571429</v>
      </c>
      <c r="AL88" s="48">
        <f>$N88*'GC diet'!$S$10</f>
        <v>30.424219190857148</v>
      </c>
      <c r="AM88" s="48">
        <f>$F88*Ingredients!I$8</f>
        <v>20.137450666666666</v>
      </c>
      <c r="AN88" s="48">
        <f>$F88*Ingredients!J$8</f>
        <v>18.136542666666667</v>
      </c>
      <c r="AO88" s="48">
        <f>$F88*Ingredients!K$8</f>
        <v>31.79127466666667</v>
      </c>
      <c r="AP88" s="48">
        <f>$F88*Ingredients!L$8</f>
        <v>57.387269333333343</v>
      </c>
      <c r="AQ88" s="48">
        <f>$F88*Ingredients!M$8</f>
        <v>44.954849333333343</v>
      </c>
      <c r="AR88" s="48">
        <f>$F88*Ingredients!N$8</f>
        <v>14.466816000000003</v>
      </c>
      <c r="AS88" s="48">
        <f>$F88*Ingredients!O$8</f>
        <v>29.809901333333336</v>
      </c>
      <c r="AT88" s="48">
        <f>$F88*Ingredients!P$8</f>
        <v>27.281557333333332</v>
      </c>
      <c r="AU88" s="48">
        <f>$F88*Ingredients!Q$8</f>
        <v>8.3915346666666668</v>
      </c>
      <c r="AV88" s="48">
        <f>$F88*Ingredients!R$8</f>
        <v>35.173562666666676</v>
      </c>
      <c r="AW88" s="48">
        <f>$F88*Ingredients!S$8</f>
        <v>3.7115866666666677</v>
      </c>
      <c r="AX88" s="48">
        <f>$F88*Ingredients!T$8</f>
        <v>22.699282666666669</v>
      </c>
      <c r="AY88" s="54">
        <f t="shared" si="34"/>
        <v>0.33633717453364015</v>
      </c>
      <c r="AZ88" s="54">
        <f t="shared" si="35"/>
        <v>0.66859658732514837</v>
      </c>
      <c r="BA88" s="54">
        <f t="shared" si="36"/>
        <v>0.83744080566680223</v>
      </c>
      <c r="BB88" s="54">
        <f t="shared" si="37"/>
        <v>0.6063581367817219</v>
      </c>
      <c r="BC88" s="54">
        <f t="shared" si="38"/>
        <v>1.036873652322519</v>
      </c>
      <c r="BD88" s="54">
        <f t="shared" si="39"/>
        <v>0.84060012744406765</v>
      </c>
      <c r="BE88" s="54">
        <f t="shared" si="40"/>
        <v>0.62883432519236337</v>
      </c>
      <c r="BF88" s="54">
        <f t="shared" si="41"/>
        <v>0.82076893044611654</v>
      </c>
      <c r="BG88" s="54">
        <f t="shared" si="42"/>
        <v>0.8157821675408734</v>
      </c>
      <c r="BH88" s="54">
        <f t="shared" si="43"/>
        <v>0.79875470198923026</v>
      </c>
      <c r="BI88" s="54">
        <f t="shared" si="44"/>
        <v>0.21429558766062129</v>
      </c>
      <c r="BJ88" s="54">
        <f t="shared" si="45"/>
        <v>0.74609252991077857</v>
      </c>
      <c r="BK88" s="56"/>
      <c r="BL88" s="56"/>
      <c r="BM88" s="14"/>
      <c r="BN88" s="14"/>
    </row>
    <row r="89" spans="1:66" x14ac:dyDescent="0.25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14"/>
      <c r="BN89" s="14"/>
    </row>
    <row r="90" spans="1:66" x14ac:dyDescent="0.25">
      <c r="A90" s="56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14"/>
      <c r="BN90" s="14"/>
    </row>
    <row r="91" spans="1:66" x14ac:dyDescent="0.25">
      <c r="A91" s="56"/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14"/>
      <c r="BN91" s="14"/>
    </row>
    <row r="92" spans="1:66" x14ac:dyDescent="0.25">
      <c r="A92" s="56"/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14"/>
      <c r="BN92" s="14"/>
    </row>
    <row r="93" spans="1:66" x14ac:dyDescent="0.25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14"/>
      <c r="BN93" s="14"/>
    </row>
    <row r="94" spans="1:66" x14ac:dyDescent="0.25">
      <c r="A94" s="56"/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14"/>
      <c r="BN94" s="14"/>
    </row>
    <row r="95" spans="1:66" x14ac:dyDescent="0.25">
      <c r="A95" s="56"/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14"/>
      <c r="BN95" s="14"/>
    </row>
    <row r="96" spans="1:66" x14ac:dyDescent="0.25">
      <c r="A96" s="56"/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14"/>
      <c r="BN96" s="14"/>
    </row>
    <row r="97" spans="1:66" x14ac:dyDescent="0.25">
      <c r="A97" s="56"/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14"/>
      <c r="BN97" s="14"/>
    </row>
    <row r="98" spans="1:66" x14ac:dyDescent="0.25">
      <c r="A98" s="56"/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14"/>
      <c r="BN98" s="14"/>
    </row>
    <row r="99" spans="1:66" x14ac:dyDescent="0.25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14"/>
      <c r="BN99" s="14"/>
    </row>
    <row r="100" spans="1:66" x14ac:dyDescent="0.25">
      <c r="A100" s="56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14"/>
      <c r="BN100" s="14"/>
    </row>
    <row r="101" spans="1:66" x14ac:dyDescent="0.25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14"/>
      <c r="BN101" s="14"/>
    </row>
    <row r="102" spans="1:66" x14ac:dyDescent="0.25">
      <c r="A102" s="56"/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14"/>
      <c r="BN102" s="14"/>
    </row>
    <row r="103" spans="1:66" x14ac:dyDescent="0.2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14"/>
      <c r="BN103" s="14"/>
    </row>
    <row r="104" spans="1:66" x14ac:dyDescent="0.25">
      <c r="A104" s="56"/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56"/>
      <c r="AZ104" s="56"/>
      <c r="BA104" s="56"/>
      <c r="BB104" s="56"/>
      <c r="BC104" s="56"/>
      <c r="BD104" s="56"/>
      <c r="BE104" s="56"/>
      <c r="BF104" s="56"/>
      <c r="BG104" s="56"/>
      <c r="BH104" s="56"/>
      <c r="BI104" s="56"/>
      <c r="BJ104" s="56"/>
      <c r="BK104" s="56"/>
      <c r="BL104" s="56"/>
      <c r="BM104" s="14"/>
      <c r="BN104" s="14"/>
    </row>
    <row r="105" spans="1:66" x14ac:dyDescent="0.25">
      <c r="A105" s="56"/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14"/>
      <c r="BN105" s="14"/>
    </row>
    <row r="106" spans="1:66" x14ac:dyDescent="0.25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  <c r="BM106" s="14"/>
      <c r="BN106" s="14"/>
    </row>
    <row r="107" spans="1:66" x14ac:dyDescent="0.25">
      <c r="A107" s="56"/>
      <c r="B107" s="56"/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56"/>
      <c r="AZ107" s="56"/>
      <c r="BA107" s="56"/>
      <c r="BB107" s="56"/>
      <c r="BC107" s="56"/>
      <c r="BD107" s="56"/>
      <c r="BE107" s="56"/>
      <c r="BF107" s="56"/>
      <c r="BG107" s="56"/>
      <c r="BH107" s="56"/>
      <c r="BI107" s="56"/>
      <c r="BJ107" s="56"/>
      <c r="BK107" s="56"/>
      <c r="BL107" s="56"/>
      <c r="BM107" s="14"/>
      <c r="BN107" s="14"/>
    </row>
    <row r="108" spans="1:66" x14ac:dyDescent="0.25">
      <c r="A108" s="56"/>
      <c r="B108" s="56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56"/>
      <c r="AZ108" s="56"/>
      <c r="BA108" s="56"/>
      <c r="BB108" s="56"/>
      <c r="BC108" s="56"/>
      <c r="BD108" s="56"/>
      <c r="BE108" s="56"/>
      <c r="BF108" s="56"/>
      <c r="BG108" s="56"/>
      <c r="BH108" s="56"/>
      <c r="BI108" s="56"/>
      <c r="BJ108" s="56"/>
      <c r="BK108" s="56"/>
      <c r="BL108" s="56"/>
      <c r="BM108" s="14"/>
      <c r="BN108" s="14"/>
    </row>
    <row r="109" spans="1:66" x14ac:dyDescent="0.25">
      <c r="A109" s="56"/>
      <c r="B109" s="56"/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6"/>
      <c r="BL109" s="56"/>
      <c r="BM109" s="14"/>
      <c r="BN109" s="14"/>
    </row>
    <row r="110" spans="1:66" x14ac:dyDescent="0.25">
      <c r="A110" s="56"/>
      <c r="B110" s="56"/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  <c r="BM110" s="14"/>
      <c r="BN110" s="14"/>
    </row>
    <row r="111" spans="1:66" x14ac:dyDescent="0.25">
      <c r="A111" s="56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14"/>
      <c r="BN111" s="14"/>
    </row>
    <row r="112" spans="1:66" x14ac:dyDescent="0.25">
      <c r="A112" s="56"/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56"/>
      <c r="AZ112" s="56"/>
      <c r="BA112" s="56"/>
      <c r="BB112" s="56"/>
      <c r="BC112" s="56"/>
      <c r="BD112" s="56"/>
      <c r="BE112" s="56"/>
      <c r="BF112" s="56"/>
      <c r="BG112" s="56"/>
      <c r="BH112" s="56"/>
      <c r="BI112" s="56"/>
      <c r="BJ112" s="56"/>
      <c r="BK112" s="56"/>
      <c r="BL112" s="56"/>
      <c r="BM112" s="14"/>
      <c r="BN112" s="14"/>
    </row>
    <row r="113" spans="1:66" x14ac:dyDescent="0.25">
      <c r="A113" s="56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14"/>
      <c r="BN113" s="14"/>
    </row>
    <row r="114" spans="1:66" x14ac:dyDescent="0.25">
      <c r="A114" s="56"/>
      <c r="B114" s="56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14"/>
      <c r="BN114" s="14"/>
    </row>
    <row r="115" spans="1:66" x14ac:dyDescent="0.25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14"/>
      <c r="BN115" s="14"/>
    </row>
    <row r="116" spans="1:66" x14ac:dyDescent="0.25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14"/>
      <c r="BN116" s="14"/>
    </row>
    <row r="117" spans="1:66" x14ac:dyDescent="0.25">
      <c r="A117" s="56"/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14"/>
      <c r="BN117" s="14"/>
    </row>
    <row r="118" spans="1:66" x14ac:dyDescent="0.25">
      <c r="A118" s="56"/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56"/>
      <c r="AZ118" s="56"/>
      <c r="BA118" s="56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6"/>
      <c r="BM118" s="14"/>
      <c r="BN118" s="14"/>
    </row>
    <row r="119" spans="1:66" x14ac:dyDescent="0.25">
      <c r="A119" s="56"/>
      <c r="B119" s="56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56"/>
      <c r="AZ119" s="56"/>
      <c r="BA119" s="56"/>
      <c r="BB119" s="56"/>
      <c r="BC119" s="56"/>
      <c r="BD119" s="56"/>
      <c r="BE119" s="56"/>
      <c r="BF119" s="56"/>
      <c r="BG119" s="56"/>
      <c r="BH119" s="56"/>
      <c r="BI119" s="56"/>
      <c r="BJ119" s="56"/>
      <c r="BK119" s="56"/>
      <c r="BL119" s="56"/>
      <c r="BM119" s="14"/>
      <c r="BN119" s="14"/>
    </row>
    <row r="120" spans="1:66" x14ac:dyDescent="0.25">
      <c r="A120" s="56"/>
      <c r="B120" s="56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56"/>
      <c r="AZ120" s="56"/>
      <c r="BA120" s="56"/>
      <c r="BB120" s="56"/>
      <c r="BC120" s="56"/>
      <c r="BD120" s="56"/>
      <c r="BE120" s="56"/>
      <c r="BF120" s="56"/>
      <c r="BG120" s="56"/>
      <c r="BH120" s="56"/>
      <c r="BI120" s="56"/>
      <c r="BJ120" s="56"/>
      <c r="BK120" s="56"/>
      <c r="BL120" s="56"/>
      <c r="BM120" s="14"/>
      <c r="BN120" s="14"/>
    </row>
    <row r="121" spans="1:66" x14ac:dyDescent="0.25">
      <c r="A121" s="56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6"/>
      <c r="BA121" s="56"/>
      <c r="BB121" s="56"/>
      <c r="BC121" s="56"/>
      <c r="BD121" s="56"/>
      <c r="BE121" s="56"/>
      <c r="BF121" s="56"/>
      <c r="BG121" s="56"/>
      <c r="BH121" s="56"/>
      <c r="BI121" s="56"/>
      <c r="BJ121" s="56"/>
      <c r="BK121" s="56"/>
      <c r="BL121" s="56"/>
      <c r="BM121" s="14"/>
      <c r="BN121" s="14"/>
    </row>
    <row r="122" spans="1:66" x14ac:dyDescent="0.25">
      <c r="A122" s="56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56"/>
      <c r="AZ122" s="56"/>
      <c r="BA122" s="56"/>
      <c r="BB122" s="56"/>
      <c r="BC122" s="56"/>
      <c r="BD122" s="56"/>
      <c r="BE122" s="56"/>
      <c r="BF122" s="56"/>
      <c r="BG122" s="56"/>
      <c r="BH122" s="56"/>
      <c r="BI122" s="56"/>
      <c r="BJ122" s="56"/>
      <c r="BK122" s="56"/>
      <c r="BL122" s="56"/>
      <c r="BM122" s="14"/>
      <c r="BN122" s="14"/>
    </row>
    <row r="123" spans="1:66" x14ac:dyDescent="0.25">
      <c r="A123" s="56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56"/>
      <c r="AZ123" s="56"/>
      <c r="BA123" s="56"/>
      <c r="BB123" s="56"/>
      <c r="BC123" s="56"/>
      <c r="BD123" s="56"/>
      <c r="BE123" s="56"/>
      <c r="BF123" s="56"/>
      <c r="BG123" s="56"/>
      <c r="BH123" s="56"/>
      <c r="BI123" s="56"/>
      <c r="BJ123" s="56"/>
      <c r="BK123" s="56"/>
      <c r="BL123" s="56"/>
      <c r="BM123" s="14"/>
      <c r="BN123" s="14"/>
    </row>
    <row r="124" spans="1:66" x14ac:dyDescent="0.25">
      <c r="A124" s="56"/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L124" s="56"/>
      <c r="BM124" s="14"/>
      <c r="BN124" s="14"/>
    </row>
    <row r="125" spans="1:66" x14ac:dyDescent="0.25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56"/>
      <c r="AZ125" s="56"/>
      <c r="BA125" s="56"/>
      <c r="BB125" s="56"/>
      <c r="BC125" s="56"/>
      <c r="BD125" s="56"/>
      <c r="BE125" s="56"/>
      <c r="BF125" s="56"/>
      <c r="BG125" s="56"/>
      <c r="BH125" s="56"/>
      <c r="BI125" s="56"/>
      <c r="BJ125" s="56"/>
      <c r="BK125" s="56"/>
      <c r="BL125" s="56"/>
      <c r="BM125" s="14"/>
      <c r="BN125" s="14"/>
    </row>
    <row r="126" spans="1:66" x14ac:dyDescent="0.25">
      <c r="A126" s="56"/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56"/>
      <c r="AZ126" s="56"/>
      <c r="BA126" s="56"/>
      <c r="BB126" s="56"/>
      <c r="BC126" s="56"/>
      <c r="BD126" s="56"/>
      <c r="BE126" s="56"/>
      <c r="BF126" s="56"/>
      <c r="BG126" s="56"/>
      <c r="BH126" s="56"/>
      <c r="BI126" s="56"/>
      <c r="BJ126" s="56"/>
      <c r="BK126" s="56"/>
      <c r="BL126" s="56"/>
      <c r="BM126" s="14"/>
      <c r="BN126" s="14"/>
    </row>
    <row r="127" spans="1:66" x14ac:dyDescent="0.25">
      <c r="A127" s="56"/>
      <c r="B127" s="56"/>
      <c r="C127" s="56"/>
      <c r="D127" s="56"/>
      <c r="E127" s="56"/>
      <c r="F127" s="56"/>
      <c r="G127" s="56"/>
      <c r="H127" s="56"/>
      <c r="I127" s="56"/>
      <c r="J127" s="56"/>
      <c r="K127" s="56"/>
      <c r="L127" s="56"/>
      <c r="M127" s="5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56"/>
      <c r="AZ127" s="56"/>
      <c r="BA127" s="56"/>
      <c r="BB127" s="56"/>
      <c r="BC127" s="56"/>
      <c r="BD127" s="56"/>
      <c r="BE127" s="56"/>
      <c r="BF127" s="56"/>
      <c r="BG127" s="56"/>
      <c r="BH127" s="56"/>
      <c r="BI127" s="56"/>
      <c r="BJ127" s="56"/>
      <c r="BK127" s="56"/>
      <c r="BL127" s="56"/>
      <c r="BM127" s="14"/>
      <c r="BN127" s="14"/>
    </row>
    <row r="128" spans="1:66" x14ac:dyDescent="0.25">
      <c r="A128" s="56"/>
      <c r="B128" s="56"/>
      <c r="C128" s="56"/>
      <c r="D128" s="56"/>
      <c r="E128" s="56"/>
      <c r="F128" s="56"/>
      <c r="G128" s="56"/>
      <c r="H128" s="56"/>
      <c r="I128" s="56"/>
      <c r="J128" s="56"/>
      <c r="K128" s="56"/>
      <c r="L128" s="56"/>
      <c r="M128" s="56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56"/>
      <c r="AZ128" s="56"/>
      <c r="BA128" s="56"/>
      <c r="BB128" s="56"/>
      <c r="BC128" s="56"/>
      <c r="BD128" s="56"/>
      <c r="BE128" s="56"/>
      <c r="BF128" s="56"/>
      <c r="BG128" s="56"/>
      <c r="BH128" s="56"/>
      <c r="BI128" s="56"/>
      <c r="BJ128" s="56"/>
      <c r="BK128" s="56"/>
      <c r="BL128" s="56"/>
      <c r="BM128" s="14"/>
      <c r="BN128" s="14"/>
    </row>
    <row r="129" spans="1:66" x14ac:dyDescent="0.25">
      <c r="A129" s="56"/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56"/>
      <c r="AZ129" s="56"/>
      <c r="BA129" s="56"/>
      <c r="BB129" s="56"/>
      <c r="BC129" s="56"/>
      <c r="BD129" s="56"/>
      <c r="BE129" s="56"/>
      <c r="BF129" s="56"/>
      <c r="BG129" s="56"/>
      <c r="BH129" s="56"/>
      <c r="BI129" s="56"/>
      <c r="BJ129" s="56"/>
      <c r="BK129" s="56"/>
      <c r="BL129" s="56"/>
      <c r="BM129" s="14"/>
      <c r="BN129" s="14"/>
    </row>
    <row r="130" spans="1:66" x14ac:dyDescent="0.25">
      <c r="A130" s="56"/>
      <c r="B130" s="56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56"/>
      <c r="AZ130" s="56"/>
      <c r="BA130" s="56"/>
      <c r="BB130" s="56"/>
      <c r="BC130" s="56"/>
      <c r="BD130" s="56"/>
      <c r="BE130" s="56"/>
      <c r="BF130" s="56"/>
      <c r="BG130" s="56"/>
      <c r="BH130" s="56"/>
      <c r="BI130" s="56"/>
      <c r="BJ130" s="56"/>
      <c r="BK130" s="56"/>
      <c r="BL130" s="56"/>
      <c r="BM130" s="14"/>
      <c r="BN130" s="14"/>
    </row>
    <row r="131" spans="1:66" x14ac:dyDescent="0.25">
      <c r="A131" s="56"/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56"/>
      <c r="AZ131" s="56"/>
      <c r="BA131" s="56"/>
      <c r="BB131" s="56"/>
      <c r="BC131" s="56"/>
      <c r="BD131" s="56"/>
      <c r="BE131" s="56"/>
      <c r="BF131" s="56"/>
      <c r="BG131" s="56"/>
      <c r="BH131" s="56"/>
      <c r="BI131" s="56"/>
      <c r="BJ131" s="56"/>
      <c r="BK131" s="56"/>
      <c r="BL131" s="56"/>
      <c r="BM131" s="14"/>
      <c r="BN131" s="14"/>
    </row>
    <row r="132" spans="1:66" x14ac:dyDescent="0.25">
      <c r="A132" s="56"/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14"/>
      <c r="BN132" s="14"/>
    </row>
    <row r="133" spans="1:66" x14ac:dyDescent="0.25">
      <c r="A133" s="56"/>
      <c r="B133" s="56"/>
      <c r="C133" s="56"/>
      <c r="D133" s="56"/>
      <c r="E133" s="56"/>
      <c r="F133" s="56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56"/>
      <c r="AZ133" s="56"/>
      <c r="BA133" s="56"/>
      <c r="BB133" s="56"/>
      <c r="BC133" s="56"/>
      <c r="BD133" s="56"/>
      <c r="BE133" s="56"/>
      <c r="BF133" s="56"/>
      <c r="BG133" s="56"/>
      <c r="BH133" s="56"/>
      <c r="BI133" s="56"/>
      <c r="BJ133" s="56"/>
      <c r="BK133" s="56"/>
      <c r="BL133" s="56"/>
      <c r="BM133" s="14"/>
      <c r="BN133" s="14"/>
    </row>
    <row r="134" spans="1:66" x14ac:dyDescent="0.25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56"/>
      <c r="AZ134" s="56"/>
      <c r="BA134" s="56"/>
      <c r="BB134" s="56"/>
      <c r="BC134" s="56"/>
      <c r="BD134" s="56"/>
      <c r="BE134" s="56"/>
      <c r="BF134" s="56"/>
      <c r="BG134" s="56"/>
      <c r="BH134" s="56"/>
      <c r="BI134" s="56"/>
      <c r="BJ134" s="56"/>
      <c r="BK134" s="56"/>
      <c r="BL134" s="56"/>
      <c r="BM134" s="14"/>
      <c r="BN134" s="14"/>
    </row>
    <row r="135" spans="1:66" x14ac:dyDescent="0.25">
      <c r="A135" s="56"/>
      <c r="B135" s="56"/>
      <c r="C135" s="56"/>
      <c r="D135" s="56"/>
      <c r="E135" s="56"/>
      <c r="F135" s="56"/>
      <c r="G135" s="56"/>
      <c r="H135" s="56"/>
      <c r="I135" s="56"/>
      <c r="J135" s="56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56"/>
      <c r="AZ135" s="56"/>
      <c r="BA135" s="56"/>
      <c r="BB135" s="56"/>
      <c r="BC135" s="56"/>
      <c r="BD135" s="56"/>
      <c r="BE135" s="56"/>
      <c r="BF135" s="56"/>
      <c r="BG135" s="56"/>
      <c r="BH135" s="56"/>
      <c r="BI135" s="56"/>
      <c r="BJ135" s="56"/>
      <c r="BK135" s="56"/>
      <c r="BL135" s="56"/>
      <c r="BM135" s="14"/>
      <c r="BN135" s="14"/>
    </row>
    <row r="136" spans="1:66" x14ac:dyDescent="0.25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  <c r="BM136" s="14"/>
      <c r="BN136" s="14"/>
    </row>
    <row r="137" spans="1:66" x14ac:dyDescent="0.25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56"/>
      <c r="AZ137" s="56"/>
      <c r="BA137" s="56"/>
      <c r="BB137" s="56"/>
      <c r="BC137" s="56"/>
      <c r="BD137" s="56"/>
      <c r="BE137" s="56"/>
      <c r="BF137" s="56"/>
      <c r="BG137" s="56"/>
      <c r="BH137" s="56"/>
      <c r="BI137" s="56"/>
      <c r="BJ137" s="56"/>
      <c r="BK137" s="56"/>
      <c r="BL137" s="56"/>
      <c r="BM137" s="14"/>
      <c r="BN137" s="14"/>
    </row>
    <row r="138" spans="1:66" x14ac:dyDescent="0.25">
      <c r="A138" s="56"/>
      <c r="B138" s="56"/>
      <c r="C138" s="56"/>
      <c r="D138" s="56"/>
      <c r="E138" s="56"/>
      <c r="F138" s="56"/>
      <c r="G138" s="56"/>
      <c r="H138" s="56"/>
      <c r="I138" s="56"/>
      <c r="J138" s="56"/>
      <c r="K138" s="56"/>
      <c r="L138" s="56"/>
      <c r="M138" s="56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56"/>
      <c r="AZ138" s="56"/>
      <c r="BA138" s="56"/>
      <c r="BB138" s="56"/>
      <c r="BC138" s="56"/>
      <c r="BD138" s="56"/>
      <c r="BE138" s="56"/>
      <c r="BF138" s="56"/>
      <c r="BG138" s="56"/>
      <c r="BH138" s="56"/>
      <c r="BI138" s="56"/>
      <c r="BJ138" s="56"/>
      <c r="BK138" s="56"/>
      <c r="BL138" s="56"/>
      <c r="BM138" s="14"/>
      <c r="BN138" s="14"/>
    </row>
    <row r="139" spans="1:66" x14ac:dyDescent="0.25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56"/>
      <c r="AZ139" s="56"/>
      <c r="BA139" s="56"/>
      <c r="BB139" s="56"/>
      <c r="BC139" s="56"/>
      <c r="BD139" s="56"/>
      <c r="BE139" s="56"/>
      <c r="BF139" s="56"/>
      <c r="BG139" s="56"/>
      <c r="BH139" s="56"/>
      <c r="BI139" s="56"/>
      <c r="BJ139" s="56"/>
      <c r="BK139" s="56"/>
      <c r="BL139" s="56"/>
      <c r="BM139" s="14"/>
      <c r="BN139" s="14"/>
    </row>
    <row r="140" spans="1:66" x14ac:dyDescent="0.25">
      <c r="A140" s="56"/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56"/>
      <c r="AZ140" s="56"/>
      <c r="BA140" s="56"/>
      <c r="BB140" s="56"/>
      <c r="BC140" s="56"/>
      <c r="BD140" s="56"/>
      <c r="BE140" s="56"/>
      <c r="BF140" s="56"/>
      <c r="BG140" s="56"/>
      <c r="BH140" s="56"/>
      <c r="BI140" s="56"/>
      <c r="BJ140" s="56"/>
      <c r="BK140" s="56"/>
      <c r="BL140" s="56"/>
      <c r="BM140" s="14"/>
      <c r="BN140" s="14"/>
    </row>
    <row r="141" spans="1:66" x14ac:dyDescent="0.25">
      <c r="A141" s="56"/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56"/>
      <c r="AZ141" s="56"/>
      <c r="BA141" s="56"/>
      <c r="BB141" s="56"/>
      <c r="BC141" s="56"/>
      <c r="BD141" s="56"/>
      <c r="BE141" s="56"/>
      <c r="BF141" s="56"/>
      <c r="BG141" s="56"/>
      <c r="BH141" s="56"/>
      <c r="BI141" s="56"/>
      <c r="BJ141" s="56"/>
      <c r="BK141" s="56"/>
      <c r="BL141" s="56"/>
      <c r="BM141" s="14"/>
      <c r="BN141" s="14"/>
    </row>
    <row r="142" spans="1:66" x14ac:dyDescent="0.25">
      <c r="A142" s="56"/>
      <c r="B142" s="56"/>
      <c r="C142" s="56"/>
      <c r="D142" s="56"/>
      <c r="E142" s="56"/>
      <c r="F142" s="56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56"/>
      <c r="AZ142" s="56"/>
      <c r="BA142" s="56"/>
      <c r="BB142" s="56"/>
      <c r="BC142" s="56"/>
      <c r="BD142" s="56"/>
      <c r="BE142" s="56"/>
      <c r="BF142" s="56"/>
      <c r="BG142" s="56"/>
      <c r="BH142" s="56"/>
      <c r="BI142" s="56"/>
      <c r="BJ142" s="56"/>
      <c r="BK142" s="56"/>
      <c r="BL142" s="56"/>
      <c r="BM142" s="14"/>
      <c r="BN142" s="14"/>
    </row>
    <row r="143" spans="1:66" x14ac:dyDescent="0.25">
      <c r="A143" s="56"/>
      <c r="B143" s="56"/>
      <c r="C143" s="56"/>
      <c r="D143" s="56"/>
      <c r="E143" s="56"/>
      <c r="F143" s="56"/>
      <c r="G143" s="56"/>
      <c r="H143" s="56"/>
      <c r="I143" s="56"/>
      <c r="J143" s="56"/>
      <c r="K143" s="56"/>
      <c r="L143" s="56"/>
      <c r="M143" s="56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56"/>
      <c r="AZ143" s="56"/>
      <c r="BA143" s="56"/>
      <c r="BB143" s="56"/>
      <c r="BC143" s="56"/>
      <c r="BD143" s="56"/>
      <c r="BE143" s="56"/>
      <c r="BF143" s="56"/>
      <c r="BG143" s="56"/>
      <c r="BH143" s="56"/>
      <c r="BI143" s="56"/>
      <c r="BJ143" s="56"/>
      <c r="BK143" s="56"/>
      <c r="BL143" s="56"/>
      <c r="BM143" s="14"/>
      <c r="BN143" s="14"/>
    </row>
    <row r="144" spans="1:66" x14ac:dyDescent="0.25">
      <c r="A144" s="56"/>
      <c r="B144" s="56"/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56"/>
      <c r="AZ144" s="56"/>
      <c r="BA144" s="56"/>
      <c r="BB144" s="56"/>
      <c r="BC144" s="56"/>
      <c r="BD144" s="56"/>
      <c r="BE144" s="56"/>
      <c r="BF144" s="56"/>
      <c r="BG144" s="56"/>
      <c r="BH144" s="56"/>
      <c r="BI144" s="56"/>
      <c r="BJ144" s="56"/>
      <c r="BK144" s="56"/>
      <c r="BL144" s="56"/>
      <c r="BM144" s="14"/>
      <c r="BN144" s="14"/>
    </row>
    <row r="145" spans="1:66" x14ac:dyDescent="0.25">
      <c r="A145" s="56"/>
      <c r="B145" s="56"/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56"/>
      <c r="AZ145" s="56"/>
      <c r="BA145" s="56"/>
      <c r="BB145" s="56"/>
      <c r="BC145" s="56"/>
      <c r="BD145" s="56"/>
      <c r="BE145" s="56"/>
      <c r="BF145" s="56"/>
      <c r="BG145" s="56"/>
      <c r="BH145" s="56"/>
      <c r="BI145" s="56"/>
      <c r="BJ145" s="56"/>
      <c r="BK145" s="56"/>
      <c r="BL145" s="56"/>
      <c r="BM145" s="14"/>
      <c r="BN145" s="14"/>
    </row>
    <row r="146" spans="1:66" x14ac:dyDescent="0.25">
      <c r="A146" s="56"/>
      <c r="B146" s="56"/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56"/>
      <c r="AZ146" s="56"/>
      <c r="BA146" s="56"/>
      <c r="BB146" s="56"/>
      <c r="BC146" s="56"/>
      <c r="BD146" s="56"/>
      <c r="BE146" s="56"/>
      <c r="BF146" s="56"/>
      <c r="BG146" s="56"/>
      <c r="BH146" s="56"/>
      <c r="BI146" s="56"/>
      <c r="BJ146" s="56"/>
      <c r="BK146" s="56"/>
      <c r="BL146" s="56"/>
      <c r="BM146" s="14"/>
      <c r="BN146" s="14"/>
    </row>
    <row r="147" spans="1:66" x14ac:dyDescent="0.25">
      <c r="A147" s="56"/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6"/>
      <c r="BJ147" s="56"/>
      <c r="BK147" s="56"/>
      <c r="BL147" s="56"/>
      <c r="BM147" s="14"/>
      <c r="BN147" s="14"/>
    </row>
    <row r="148" spans="1:66" x14ac:dyDescent="0.25">
      <c r="A148" s="56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L148" s="56"/>
      <c r="BM148" s="14"/>
      <c r="BN148" s="14"/>
    </row>
    <row r="149" spans="1:66" x14ac:dyDescent="0.25">
      <c r="A149" s="56"/>
      <c r="B149" s="56"/>
      <c r="C149" s="56"/>
      <c r="D149" s="56"/>
      <c r="E149" s="56"/>
      <c r="F149" s="56"/>
      <c r="G149" s="56"/>
      <c r="H149" s="56"/>
      <c r="I149" s="56"/>
      <c r="J149" s="56"/>
      <c r="K149" s="56"/>
      <c r="L149" s="56"/>
      <c r="M149" s="56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14"/>
      <c r="BN149" s="14"/>
    </row>
    <row r="150" spans="1:66" x14ac:dyDescent="0.25">
      <c r="A150" s="56"/>
      <c r="B150" s="56"/>
      <c r="C150" s="56"/>
      <c r="D150" s="56"/>
      <c r="E150" s="56"/>
      <c r="F150" s="56"/>
      <c r="G150" s="56"/>
      <c r="H150" s="56"/>
      <c r="I150" s="56"/>
      <c r="J150" s="56"/>
      <c r="K150" s="56"/>
      <c r="L150" s="56"/>
      <c r="M150" s="56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56"/>
      <c r="BM150" s="14"/>
      <c r="BN150" s="14"/>
    </row>
    <row r="151" spans="1:66" x14ac:dyDescent="0.25">
      <c r="A151" s="56"/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  <c r="BM151" s="14"/>
      <c r="BN151" s="14"/>
    </row>
    <row r="152" spans="1:66" x14ac:dyDescent="0.25">
      <c r="A152" s="56"/>
      <c r="B152" s="56"/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  <c r="BH152" s="56"/>
      <c r="BI152" s="56"/>
      <c r="BJ152" s="56"/>
      <c r="BK152" s="56"/>
      <c r="BL152" s="56"/>
      <c r="BM152" s="14"/>
      <c r="BN152" s="14"/>
    </row>
    <row r="153" spans="1:66" x14ac:dyDescent="0.25">
      <c r="A153" s="56"/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14"/>
      <c r="BN153" s="14"/>
    </row>
    <row r="154" spans="1:66" x14ac:dyDescent="0.25">
      <c r="A154" s="56"/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  <c r="BM154" s="14"/>
      <c r="BN154" s="14"/>
    </row>
    <row r="155" spans="1:66" x14ac:dyDescent="0.25">
      <c r="A155" s="56"/>
      <c r="B155" s="56"/>
      <c r="C155" s="56"/>
      <c r="D155" s="56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6"/>
      <c r="BH155" s="56"/>
      <c r="BI155" s="56"/>
      <c r="BJ155" s="56"/>
      <c r="BK155" s="56"/>
      <c r="BL155" s="56"/>
      <c r="BM155" s="14"/>
      <c r="BN155" s="14"/>
    </row>
    <row r="156" spans="1:66" x14ac:dyDescent="0.25">
      <c r="A156" s="56"/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  <c r="BG156" s="56"/>
      <c r="BH156" s="56"/>
      <c r="BI156" s="56"/>
      <c r="BJ156" s="56"/>
      <c r="BK156" s="56"/>
      <c r="BL156" s="56"/>
      <c r="BM156" s="14"/>
      <c r="BN156" s="14"/>
    </row>
    <row r="157" spans="1:66" x14ac:dyDescent="0.25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  <c r="BG157" s="56"/>
      <c r="BH157" s="56"/>
      <c r="BI157" s="56"/>
      <c r="BJ157" s="56"/>
      <c r="BK157" s="56"/>
      <c r="BL157" s="56"/>
      <c r="BM157" s="14"/>
      <c r="BN157" s="14"/>
    </row>
    <row r="158" spans="1:66" x14ac:dyDescent="0.25">
      <c r="A158" s="56"/>
      <c r="B158" s="56"/>
      <c r="C158" s="56"/>
      <c r="D158" s="56"/>
      <c r="E158" s="56"/>
      <c r="F158" s="56"/>
      <c r="G158" s="56"/>
      <c r="H158" s="56"/>
      <c r="I158" s="56"/>
      <c r="J158" s="56"/>
      <c r="K158" s="56"/>
      <c r="L158" s="56"/>
      <c r="M158" s="56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  <c r="BG158" s="56"/>
      <c r="BH158" s="56"/>
      <c r="BI158" s="56"/>
      <c r="BJ158" s="56"/>
      <c r="BK158" s="56"/>
      <c r="BL158" s="56"/>
      <c r="BM158" s="14"/>
      <c r="BN158" s="14"/>
    </row>
    <row r="159" spans="1:66" x14ac:dyDescent="0.25">
      <c r="A159" s="56"/>
      <c r="B159" s="56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  <c r="BG159" s="56"/>
      <c r="BH159" s="56"/>
      <c r="BI159" s="56"/>
      <c r="BJ159" s="56"/>
      <c r="BK159" s="56"/>
      <c r="BL159" s="56"/>
      <c r="BM159" s="14"/>
      <c r="BN159" s="14"/>
    </row>
    <row r="160" spans="1:66" x14ac:dyDescent="0.25">
      <c r="A160" s="56"/>
      <c r="B160" s="56"/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  <c r="BG160" s="56"/>
      <c r="BH160" s="56"/>
      <c r="BI160" s="56"/>
      <c r="BJ160" s="56"/>
      <c r="BK160" s="56"/>
      <c r="BL160" s="56"/>
      <c r="BM160" s="14"/>
      <c r="BN160" s="14"/>
    </row>
    <row r="161" spans="1:66" x14ac:dyDescent="0.25">
      <c r="A161" s="56"/>
      <c r="B161" s="56"/>
      <c r="C161" s="56"/>
      <c r="D161" s="56"/>
      <c r="E161" s="56"/>
      <c r="F161" s="56"/>
      <c r="G161" s="56"/>
      <c r="H161" s="56"/>
      <c r="I161" s="56"/>
      <c r="J161" s="56"/>
      <c r="K161" s="56"/>
      <c r="L161" s="56"/>
      <c r="M161" s="5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6"/>
      <c r="BG161" s="56"/>
      <c r="BH161" s="56"/>
      <c r="BI161" s="56"/>
      <c r="BJ161" s="56"/>
      <c r="BK161" s="56"/>
      <c r="BL161" s="56"/>
      <c r="BM161" s="14"/>
      <c r="BN161" s="14"/>
    </row>
    <row r="162" spans="1:66" x14ac:dyDescent="0.25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  <c r="BG162" s="56"/>
      <c r="BH162" s="56"/>
      <c r="BI162" s="56"/>
      <c r="BJ162" s="56"/>
      <c r="BK162" s="56"/>
      <c r="BL162" s="56"/>
      <c r="BM162" s="14"/>
      <c r="BN162" s="14"/>
    </row>
    <row r="163" spans="1:66" x14ac:dyDescent="0.25">
      <c r="A163" s="56"/>
      <c r="B163" s="56"/>
      <c r="C163" s="56"/>
      <c r="D163" s="56"/>
      <c r="E163" s="56"/>
      <c r="F163" s="56"/>
      <c r="G163" s="56"/>
      <c r="H163" s="56"/>
      <c r="I163" s="56"/>
      <c r="J163" s="56"/>
      <c r="K163" s="56"/>
      <c r="L163" s="56"/>
      <c r="M163" s="56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56"/>
      <c r="BI163" s="56"/>
      <c r="BJ163" s="56"/>
      <c r="BK163" s="56"/>
      <c r="BL163" s="56"/>
      <c r="BM163" s="14"/>
      <c r="BN163" s="14"/>
    </row>
    <row r="164" spans="1:66" x14ac:dyDescent="0.25">
      <c r="A164" s="56"/>
      <c r="B164" s="56"/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56"/>
      <c r="BM164" s="14"/>
      <c r="BN164" s="14"/>
    </row>
    <row r="165" spans="1:66" x14ac:dyDescent="0.25">
      <c r="A165" s="56"/>
      <c r="B165" s="56"/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6"/>
      <c r="BM165" s="14"/>
      <c r="BN165" s="14"/>
    </row>
    <row r="166" spans="1:66" x14ac:dyDescent="0.25">
      <c r="A166" s="56"/>
      <c r="B166" s="56"/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56"/>
      <c r="BI166" s="56"/>
      <c r="BJ166" s="56"/>
      <c r="BK166" s="56"/>
      <c r="BL166" s="56"/>
      <c r="BM166" s="14"/>
      <c r="BN166" s="14"/>
    </row>
    <row r="167" spans="1:66" x14ac:dyDescent="0.25">
      <c r="A167" s="56"/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56"/>
      <c r="AZ167" s="56"/>
      <c r="BA167" s="56"/>
      <c r="BB167" s="56"/>
      <c r="BC167" s="56"/>
      <c r="BD167" s="56"/>
      <c r="BE167" s="56"/>
      <c r="BF167" s="56"/>
      <c r="BG167" s="56"/>
      <c r="BH167" s="56"/>
      <c r="BI167" s="56"/>
      <c r="BJ167" s="56"/>
      <c r="BK167" s="56"/>
      <c r="BL167" s="56"/>
      <c r="BM167" s="14"/>
      <c r="BN167" s="14"/>
    </row>
    <row r="168" spans="1:66" x14ac:dyDescent="0.25">
      <c r="A168" s="56"/>
      <c r="B168" s="56"/>
      <c r="C168" s="56"/>
      <c r="D168" s="56"/>
      <c r="E168" s="56"/>
      <c r="F168" s="56"/>
      <c r="G168" s="56"/>
      <c r="H168" s="56"/>
      <c r="I168" s="56"/>
      <c r="J168" s="56"/>
      <c r="K168" s="56"/>
      <c r="L168" s="56"/>
      <c r="M168" s="56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56"/>
      <c r="AZ168" s="56"/>
      <c r="BA168" s="56"/>
      <c r="BB168" s="56"/>
      <c r="BC168" s="56"/>
      <c r="BD168" s="56"/>
      <c r="BE168" s="56"/>
      <c r="BF168" s="56"/>
      <c r="BG168" s="56"/>
      <c r="BH168" s="56"/>
      <c r="BI168" s="56"/>
      <c r="BJ168" s="56"/>
      <c r="BK168" s="56"/>
      <c r="BL168" s="56"/>
      <c r="BM168" s="14"/>
      <c r="BN168" s="14"/>
    </row>
    <row r="169" spans="1:66" x14ac:dyDescent="0.25">
      <c r="A169" s="56"/>
      <c r="B169" s="56"/>
      <c r="C169" s="56"/>
      <c r="D169" s="56"/>
      <c r="E169" s="56"/>
      <c r="F169" s="56"/>
      <c r="G169" s="56"/>
      <c r="H169" s="56"/>
      <c r="I169" s="56"/>
      <c r="J169" s="56"/>
      <c r="K169" s="56"/>
      <c r="L169" s="56"/>
      <c r="M169" s="56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56"/>
      <c r="AZ169" s="56"/>
      <c r="BA169" s="56"/>
      <c r="BB169" s="56"/>
      <c r="BC169" s="56"/>
      <c r="BD169" s="56"/>
      <c r="BE169" s="56"/>
      <c r="BF169" s="56"/>
      <c r="BG169" s="56"/>
      <c r="BH169" s="56"/>
      <c r="BI169" s="56"/>
      <c r="BJ169" s="56"/>
      <c r="BK169" s="56"/>
      <c r="BL169" s="56"/>
      <c r="BM169" s="14"/>
      <c r="BN169" s="14"/>
    </row>
    <row r="170" spans="1:66" x14ac:dyDescent="0.25">
      <c r="A170" s="56"/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6"/>
      <c r="M170" s="56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56"/>
      <c r="AZ170" s="56"/>
      <c r="BA170" s="56"/>
      <c r="BB170" s="56"/>
      <c r="BC170" s="56"/>
      <c r="BD170" s="56"/>
      <c r="BE170" s="56"/>
      <c r="BF170" s="56"/>
      <c r="BG170" s="56"/>
      <c r="BH170" s="56"/>
      <c r="BI170" s="56"/>
      <c r="BJ170" s="56"/>
      <c r="BK170" s="56"/>
      <c r="BL170" s="56"/>
      <c r="BM170" s="14"/>
      <c r="BN170" s="14"/>
    </row>
    <row r="171" spans="1:66" x14ac:dyDescent="0.25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56"/>
      <c r="AZ171" s="56"/>
      <c r="BA171" s="56"/>
      <c r="BB171" s="56"/>
      <c r="BC171" s="56"/>
      <c r="BD171" s="56"/>
      <c r="BE171" s="56"/>
      <c r="BF171" s="56"/>
      <c r="BG171" s="56"/>
      <c r="BH171" s="56"/>
      <c r="BI171" s="56"/>
      <c r="BJ171" s="56"/>
      <c r="BK171" s="56"/>
      <c r="BL171" s="56"/>
      <c r="BM171" s="14"/>
      <c r="BN171" s="14"/>
    </row>
    <row r="172" spans="1:66" x14ac:dyDescent="0.25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56"/>
      <c r="AZ172" s="56"/>
      <c r="BA172" s="56"/>
      <c r="BB172" s="56"/>
      <c r="BC172" s="56"/>
      <c r="BD172" s="56"/>
      <c r="BE172" s="56"/>
      <c r="BF172" s="56"/>
      <c r="BG172" s="56"/>
      <c r="BH172" s="56"/>
      <c r="BI172" s="56"/>
      <c r="BJ172" s="56"/>
      <c r="BK172" s="56"/>
      <c r="BL172" s="56"/>
      <c r="BM172" s="14"/>
      <c r="BN172" s="14"/>
    </row>
    <row r="173" spans="1:66" x14ac:dyDescent="0.25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  <c r="BG173" s="56"/>
      <c r="BH173" s="56"/>
      <c r="BI173" s="56"/>
      <c r="BJ173" s="56"/>
      <c r="BK173" s="56"/>
      <c r="BL173" s="56"/>
      <c r="BM173" s="14"/>
      <c r="BN173" s="14"/>
    </row>
    <row r="174" spans="1:66" x14ac:dyDescent="0.25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56"/>
      <c r="AZ174" s="56"/>
      <c r="BA174" s="56"/>
      <c r="BB174" s="56"/>
      <c r="BC174" s="56"/>
      <c r="BD174" s="56"/>
      <c r="BE174" s="56"/>
      <c r="BF174" s="56"/>
      <c r="BG174" s="56"/>
      <c r="BH174" s="56"/>
      <c r="BI174" s="56"/>
      <c r="BJ174" s="56"/>
      <c r="BK174" s="56"/>
      <c r="BL174" s="56"/>
      <c r="BM174" s="14"/>
      <c r="BN174" s="14"/>
    </row>
    <row r="175" spans="1:66" x14ac:dyDescent="0.25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  <c r="BG175" s="56"/>
      <c r="BH175" s="56"/>
      <c r="BI175" s="56"/>
      <c r="BJ175" s="56"/>
      <c r="BK175" s="56"/>
      <c r="BL175" s="56"/>
      <c r="BM175" s="14"/>
      <c r="BN175" s="14"/>
    </row>
    <row r="176" spans="1:66" x14ac:dyDescent="0.25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6"/>
      <c r="BH176" s="56"/>
      <c r="BI176" s="56"/>
      <c r="BJ176" s="56"/>
      <c r="BK176" s="56"/>
      <c r="BL176" s="56"/>
      <c r="BM176" s="14"/>
      <c r="BN176" s="14"/>
    </row>
    <row r="177" spans="1:66" x14ac:dyDescent="0.25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56"/>
      <c r="BI177" s="56"/>
      <c r="BJ177" s="56"/>
      <c r="BK177" s="56"/>
      <c r="BL177" s="56"/>
      <c r="BM177" s="14"/>
      <c r="BN177" s="14"/>
    </row>
    <row r="178" spans="1:66" x14ac:dyDescent="0.25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  <c r="BG178" s="56"/>
      <c r="BH178" s="56"/>
      <c r="BI178" s="56"/>
      <c r="BJ178" s="56"/>
      <c r="BK178" s="56"/>
      <c r="BL178" s="56"/>
      <c r="BM178" s="14"/>
      <c r="BN178" s="14"/>
    </row>
    <row r="179" spans="1:66" x14ac:dyDescent="0.25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56"/>
      <c r="AZ179" s="56"/>
      <c r="BA179" s="56"/>
      <c r="BB179" s="56"/>
      <c r="BC179" s="56"/>
      <c r="BD179" s="56"/>
      <c r="BE179" s="56"/>
      <c r="BF179" s="56"/>
      <c r="BG179" s="56"/>
      <c r="BH179" s="56"/>
      <c r="BI179" s="56"/>
      <c r="BJ179" s="56"/>
      <c r="BK179" s="56"/>
      <c r="BL179" s="56"/>
      <c r="BM179" s="14"/>
      <c r="BN179" s="14"/>
    </row>
    <row r="180" spans="1:66" x14ac:dyDescent="0.25"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</row>
    <row r="181" spans="1:66" x14ac:dyDescent="0.25"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</row>
    <row r="182" spans="1:66" x14ac:dyDescent="0.25"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</row>
    <row r="183" spans="1:66" x14ac:dyDescent="0.25"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</row>
    <row r="184" spans="1:66" x14ac:dyDescent="0.25"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</row>
    <row r="185" spans="1:66" x14ac:dyDescent="0.25"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</row>
    <row r="186" spans="1:66" x14ac:dyDescent="0.25"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</row>
    <row r="187" spans="1:66" x14ac:dyDescent="0.25"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</row>
    <row r="188" spans="1:66" x14ac:dyDescent="0.25"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</row>
    <row r="189" spans="1:66" x14ac:dyDescent="0.25"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</row>
    <row r="190" spans="1:66" x14ac:dyDescent="0.25"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</row>
    <row r="191" spans="1:66" x14ac:dyDescent="0.25"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</row>
    <row r="192" spans="1:66" x14ac:dyDescent="0.25"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</row>
    <row r="193" spans="23:66" x14ac:dyDescent="0.25"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</row>
    <row r="194" spans="23:66" x14ac:dyDescent="0.25"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</row>
    <row r="195" spans="23:66" x14ac:dyDescent="0.25"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</row>
    <row r="196" spans="23:66" x14ac:dyDescent="0.25"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</row>
    <row r="197" spans="23:66" x14ac:dyDescent="0.25"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</row>
    <row r="198" spans="23:66" x14ac:dyDescent="0.25"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</row>
    <row r="199" spans="23:66" x14ac:dyDescent="0.25"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</row>
    <row r="200" spans="23:66" x14ac:dyDescent="0.25"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</row>
    <row r="201" spans="23:66" x14ac:dyDescent="0.25"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</row>
    <row r="202" spans="23:66" x14ac:dyDescent="0.25"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</row>
  </sheetData>
  <sortState ref="A2:L1692">
    <sortCondition ref="E2:E1692"/>
    <sortCondition ref="A2:A1692"/>
  </sortState>
  <mergeCells count="20">
    <mergeCell ref="AM1:AX1"/>
    <mergeCell ref="AY1:BJ1"/>
    <mergeCell ref="W1:X1"/>
    <mergeCell ref="Y1:Z1"/>
    <mergeCell ref="O1:P1"/>
    <mergeCell ref="AA1:AL1"/>
    <mergeCell ref="N1:N2"/>
    <mergeCell ref="S1:S2"/>
    <mergeCell ref="T1:T2"/>
    <mergeCell ref="U1:U2"/>
    <mergeCell ref="V1:V2"/>
    <mergeCell ref="Q1:R1"/>
    <mergeCell ref="K1:K2"/>
    <mergeCell ref="L1:L2"/>
    <mergeCell ref="M1:M2"/>
    <mergeCell ref="F1:F2"/>
    <mergeCell ref="G1:G2"/>
    <mergeCell ref="H1:H2"/>
    <mergeCell ref="I1:I2"/>
    <mergeCell ref="J1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Exp1_ N metabolism</vt:lpstr>
      <vt:lpstr>Exp 1_ Plasma AA</vt:lpstr>
      <vt:lpstr>HE Value Pasture</vt:lpstr>
      <vt:lpstr>Ingredients</vt:lpstr>
      <vt:lpstr>GC diet</vt:lpstr>
      <vt:lpstr>GC + FA diet</vt:lpstr>
      <vt:lpstr>SF diet</vt:lpstr>
      <vt:lpstr>SF + FA diet</vt:lpstr>
      <vt:lpstr>HE calculations</vt:lpstr>
      <vt:lpstr>Exp 2 VFA</vt:lpstr>
      <vt:lpstr>Exp 2, Performance</vt:lpstr>
      <vt:lpstr>Exp 2, Methane estimation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Fernanda Batistel</cp:lastModifiedBy>
  <dcterms:created xsi:type="dcterms:W3CDTF">2020-06-10T22:39:07Z</dcterms:created>
  <dcterms:modified xsi:type="dcterms:W3CDTF">2020-12-15T17:47:09Z</dcterms:modified>
</cp:coreProperties>
</file>