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\Desktop\Radka\MS2020_Evolution of 5S\MS_final\ALES_FINAL\REVISIONs_final\"/>
    </mc:Choice>
  </mc:AlternateContent>
  <bookViews>
    <workbookView xWindow="0" yWindow="0" windowWidth="28800" windowHeight="13590" tabRatio="755"/>
  </bookViews>
  <sheets>
    <sheet name="Sheet 1" sheetId="4" r:id="rId1"/>
    <sheet name="Sheet 2" sheetId="5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5" l="1"/>
  <c r="G41" i="5" s="1"/>
  <c r="H41" i="5" s="1"/>
  <c r="I41" i="5" s="1"/>
  <c r="F42" i="5"/>
  <c r="F43" i="5" s="1"/>
  <c r="G43" i="5" s="1"/>
  <c r="H43" i="5" s="1"/>
  <c r="I43" i="5" s="1"/>
  <c r="G42" i="5" l="1"/>
  <c r="H42" i="5" s="1"/>
  <c r="I42" i="5" s="1"/>
  <c r="F51" i="5" l="1"/>
  <c r="G51" i="5" s="1"/>
  <c r="H51" i="5" s="1"/>
  <c r="I51" i="5" s="1"/>
  <c r="F36" i="5"/>
  <c r="F35" i="5"/>
  <c r="G35" i="5" s="1"/>
  <c r="H35" i="5" s="1"/>
  <c r="I35" i="5" s="1"/>
  <c r="F33" i="5"/>
  <c r="G33" i="5" s="1"/>
  <c r="F53" i="4"/>
  <c r="G53" i="4" s="1"/>
  <c r="H53" i="4" s="1"/>
  <c r="I53" i="4" s="1"/>
  <c r="F38" i="4"/>
  <c r="F37" i="4"/>
  <c r="G37" i="4" s="1"/>
  <c r="H37" i="4" s="1"/>
  <c r="I37" i="4" s="1"/>
  <c r="F84" i="4"/>
  <c r="G84" i="4" s="1"/>
  <c r="H84" i="4" s="1"/>
  <c r="I84" i="4" s="1"/>
  <c r="F6" i="4"/>
  <c r="G6" i="4" s="1"/>
  <c r="H6" i="4" s="1"/>
  <c r="I6" i="4" s="1"/>
  <c r="F7" i="4"/>
  <c r="G7" i="4" s="1"/>
  <c r="H7" i="4" s="1"/>
  <c r="I7" i="4" s="1"/>
  <c r="F39" i="4" l="1"/>
  <c r="G39" i="4" s="1"/>
  <c r="H39" i="4" s="1"/>
  <c r="I39" i="4" s="1"/>
  <c r="F37" i="5"/>
  <c r="G37" i="5" s="1"/>
  <c r="H37" i="5" s="1"/>
  <c r="I37" i="5" s="1"/>
  <c r="G36" i="5"/>
  <c r="H36" i="5" s="1"/>
  <c r="I36" i="5" s="1"/>
  <c r="F8" i="4"/>
  <c r="G8" i="4" s="1"/>
  <c r="H8" i="4" s="1"/>
  <c r="I8" i="4" s="1"/>
  <c r="G38" i="4"/>
  <c r="H38" i="4" s="1"/>
  <c r="I38" i="4" s="1"/>
  <c r="F27" i="5" l="1"/>
  <c r="G27" i="5" s="1"/>
  <c r="H27" i="5" s="1"/>
  <c r="I27" i="5" s="1"/>
  <c r="F22" i="5" l="1"/>
  <c r="G22" i="5" s="1"/>
  <c r="H22" i="5" s="1"/>
  <c r="I22" i="5" s="1"/>
  <c r="F21" i="5"/>
  <c r="G21" i="5" s="1"/>
  <c r="H21" i="5" s="1"/>
  <c r="I21" i="5" s="1"/>
  <c r="F19" i="5"/>
  <c r="F18" i="5"/>
  <c r="G18" i="5" s="1"/>
  <c r="H18" i="5" s="1"/>
  <c r="I18" i="5" s="1"/>
  <c r="F19" i="4"/>
  <c r="G19" i="4" s="1"/>
  <c r="H19" i="4" s="1"/>
  <c r="I19" i="4" s="1"/>
  <c r="F18" i="4"/>
  <c r="G18" i="4" s="1"/>
  <c r="H18" i="4" s="1"/>
  <c r="I18" i="4" s="1"/>
  <c r="F21" i="4"/>
  <c r="G21" i="4" s="1"/>
  <c r="H21" i="4" s="1"/>
  <c r="I21" i="4" s="1"/>
  <c r="F22" i="4"/>
  <c r="G22" i="4" s="1"/>
  <c r="H22" i="4" s="1"/>
  <c r="I22" i="4" s="1"/>
  <c r="F23" i="4" l="1"/>
  <c r="G23" i="4" s="1"/>
  <c r="H23" i="4" s="1"/>
  <c r="I23" i="4" s="1"/>
  <c r="F20" i="5"/>
  <c r="G20" i="5" s="1"/>
  <c r="H20" i="5" s="1"/>
  <c r="I20" i="5" s="1"/>
  <c r="F20" i="4"/>
  <c r="G20" i="4" s="1"/>
  <c r="H20" i="4" s="1"/>
  <c r="I20" i="4" s="1"/>
  <c r="F23" i="5"/>
  <c r="G23" i="5" s="1"/>
  <c r="H23" i="5" s="1"/>
  <c r="I23" i="5" s="1"/>
  <c r="G19" i="5"/>
  <c r="H19" i="5" s="1"/>
  <c r="I19" i="5" s="1"/>
  <c r="F83" i="4" l="1"/>
  <c r="G83" i="4" s="1"/>
  <c r="H83" i="4" s="1"/>
  <c r="I83" i="4" s="1"/>
  <c r="F82" i="4" l="1"/>
  <c r="G82" i="4" s="1"/>
  <c r="H82" i="4" s="1"/>
  <c r="I82" i="4" s="1"/>
  <c r="F52" i="4" l="1"/>
  <c r="G52" i="4" s="1"/>
  <c r="F50" i="5"/>
  <c r="G50" i="5" s="1"/>
  <c r="F44" i="4" l="1"/>
  <c r="G44" i="4" s="1"/>
  <c r="F43" i="4"/>
  <c r="G43" i="4" s="1"/>
  <c r="H43" i="4" s="1"/>
  <c r="I43" i="4" s="1"/>
  <c r="F25" i="5"/>
  <c r="G25" i="5" s="1"/>
  <c r="F25" i="4"/>
  <c r="G25" i="4" s="1"/>
  <c r="F45" i="4" l="1"/>
  <c r="G45" i="4" s="1"/>
  <c r="H45" i="4" s="1"/>
  <c r="I45" i="4" s="1"/>
  <c r="H44" i="4"/>
  <c r="I44" i="4" s="1"/>
  <c r="H50" i="5"/>
  <c r="I50" i="5" s="1"/>
  <c r="G41" i="4"/>
  <c r="H41" i="4" s="1"/>
  <c r="I41" i="4" s="1"/>
  <c r="G40" i="4"/>
  <c r="H40" i="4" s="1"/>
  <c r="I40" i="4" s="1"/>
  <c r="H52" i="4"/>
  <c r="I52" i="4" s="1"/>
  <c r="F42" i="4"/>
  <c r="G42" i="4" s="1"/>
  <c r="H42" i="4" s="1"/>
  <c r="I42" i="4" s="1"/>
  <c r="G28" i="4" l="1"/>
  <c r="H28" i="4" s="1"/>
  <c r="I28" i="4" s="1"/>
  <c r="G27" i="4"/>
  <c r="H27" i="4" s="1"/>
  <c r="I27" i="4" s="1"/>
  <c r="F29" i="4"/>
  <c r="G29" i="4" s="1"/>
  <c r="H29" i="4" s="1"/>
  <c r="I29" i="4" s="1"/>
  <c r="F30" i="4"/>
  <c r="G30" i="4" s="1"/>
  <c r="F28" i="5"/>
  <c r="G28" i="5" s="1"/>
  <c r="F33" i="4" l="1"/>
  <c r="G33" i="4" s="1"/>
  <c r="H33" i="4" s="1"/>
  <c r="I33" i="4" s="1"/>
  <c r="F31" i="5"/>
  <c r="G31" i="5" s="1"/>
  <c r="H31" i="5" s="1"/>
  <c r="I31" i="5" s="1"/>
  <c r="H28" i="5"/>
  <c r="I28" i="5" s="1"/>
  <c r="F29" i="5"/>
  <c r="H30" i="4"/>
  <c r="I30" i="4" s="1"/>
  <c r="F31" i="4"/>
  <c r="G31" i="4" s="1"/>
  <c r="F10" i="5"/>
  <c r="G10" i="5" s="1"/>
  <c r="H10" i="5" s="1"/>
  <c r="I10" i="5" s="1"/>
  <c r="F10" i="4"/>
  <c r="G10" i="4" s="1"/>
  <c r="H10" i="4" s="1"/>
  <c r="I10" i="4" s="1"/>
  <c r="F9" i="5"/>
  <c r="G9" i="5" s="1"/>
  <c r="H9" i="5" s="1"/>
  <c r="I9" i="5" s="1"/>
  <c r="F9" i="4"/>
  <c r="G9" i="4" s="1"/>
  <c r="H9" i="4" s="1"/>
  <c r="I9" i="4" s="1"/>
  <c r="F24" i="5"/>
  <c r="F26" i="5" s="1"/>
  <c r="G26" i="5" s="1"/>
  <c r="H26" i="5" s="1"/>
  <c r="I26" i="5" s="1"/>
  <c r="F24" i="4"/>
  <c r="F26" i="4" s="1"/>
  <c r="G26" i="4" s="1"/>
  <c r="H26" i="4" s="1"/>
  <c r="I26" i="4" s="1"/>
  <c r="F7" i="5"/>
  <c r="G7" i="5" s="1"/>
  <c r="H7" i="5" s="1"/>
  <c r="I7" i="5" s="1"/>
  <c r="H25" i="4"/>
  <c r="I25" i="4" s="1"/>
  <c r="H25" i="5"/>
  <c r="I25" i="5" s="1"/>
  <c r="F6" i="5"/>
  <c r="G6" i="5" s="1"/>
  <c r="H6" i="5" s="1"/>
  <c r="I6" i="5" s="1"/>
  <c r="F30" i="5" l="1"/>
  <c r="G30" i="5" s="1"/>
  <c r="G29" i="5"/>
  <c r="H29" i="5" s="1"/>
  <c r="I29" i="5" s="1"/>
  <c r="F11" i="4"/>
  <c r="G11" i="4" s="1"/>
  <c r="H11" i="4" s="1"/>
  <c r="I11" i="4" s="1"/>
  <c r="G24" i="4"/>
  <c r="H24" i="4" s="1"/>
  <c r="I24" i="4" s="1"/>
  <c r="H31" i="4"/>
  <c r="I31" i="4" s="1"/>
  <c r="F32" i="4"/>
  <c r="G32" i="4" s="1"/>
  <c r="F8" i="5"/>
  <c r="G8" i="5" s="1"/>
  <c r="H8" i="5" s="1"/>
  <c r="I8" i="5" s="1"/>
  <c r="G24" i="5"/>
  <c r="H24" i="5" s="1"/>
  <c r="I24" i="5" s="1"/>
  <c r="F11" i="5"/>
  <c r="G11" i="5" s="1"/>
  <c r="H11" i="5" s="1"/>
  <c r="I11" i="5" s="1"/>
  <c r="F48" i="5"/>
  <c r="G48" i="5" s="1"/>
  <c r="F50" i="4"/>
  <c r="G50" i="4" s="1"/>
  <c r="H50" i="4" s="1"/>
  <c r="I50" i="4" s="1"/>
  <c r="F49" i="4"/>
  <c r="F47" i="5"/>
  <c r="H32" i="4" l="1"/>
  <c r="I32" i="4" s="1"/>
  <c r="G47" i="5"/>
  <c r="H47" i="5" s="1"/>
  <c r="I47" i="5" s="1"/>
  <c r="G49" i="4"/>
  <c r="H49" i="4" s="1"/>
  <c r="I49" i="4" s="1"/>
  <c r="H30" i="5"/>
  <c r="I30" i="5" s="1"/>
  <c r="F51" i="4"/>
  <c r="G51" i="4" s="1"/>
  <c r="H51" i="4" s="1"/>
  <c r="I51" i="4" s="1"/>
  <c r="F49" i="5"/>
  <c r="H48" i="5"/>
  <c r="I48" i="5" s="1"/>
  <c r="F45" i="5"/>
  <c r="G45" i="5" s="1"/>
  <c r="H45" i="5" s="1"/>
  <c r="I45" i="5" s="1"/>
  <c r="F47" i="4"/>
  <c r="G47" i="4" s="1"/>
  <c r="H47" i="4" s="1"/>
  <c r="I47" i="4" s="1"/>
  <c r="F44" i="5"/>
  <c r="G44" i="5" s="1"/>
  <c r="H44" i="5" s="1"/>
  <c r="I44" i="5" s="1"/>
  <c r="F46" i="4"/>
  <c r="G46" i="4" s="1"/>
  <c r="H46" i="4" s="1"/>
  <c r="I46" i="4" s="1"/>
  <c r="F35" i="4"/>
  <c r="F34" i="4"/>
  <c r="G34" i="4" s="1"/>
  <c r="F32" i="5"/>
  <c r="G32" i="5" s="1"/>
  <c r="G35" i="4" l="1"/>
  <c r="H35" i="4" s="1"/>
  <c r="I35" i="4" s="1"/>
  <c r="H34" i="4"/>
  <c r="I34" i="4" s="1"/>
  <c r="H33" i="5"/>
  <c r="I33" i="5" s="1"/>
  <c r="G49" i="5"/>
  <c r="H49" i="5" s="1"/>
  <c r="I49" i="5" s="1"/>
  <c r="F48" i="4"/>
  <c r="G48" i="4" s="1"/>
  <c r="H48" i="4" s="1"/>
  <c r="I48" i="4" s="1"/>
  <c r="F46" i="5"/>
  <c r="G46" i="5" s="1"/>
  <c r="H46" i="5" s="1"/>
  <c r="I46" i="5" s="1"/>
  <c r="F36" i="4"/>
  <c r="G36" i="4" s="1"/>
  <c r="H32" i="5"/>
  <c r="I32" i="5" s="1"/>
  <c r="F34" i="5"/>
  <c r="G34" i="5" s="1"/>
  <c r="F39" i="5"/>
  <c r="G39" i="5" s="1"/>
  <c r="H39" i="5" s="1"/>
  <c r="I39" i="5" s="1"/>
  <c r="F38" i="5"/>
  <c r="F16" i="5"/>
  <c r="G16" i="5" s="1"/>
  <c r="H16" i="5" s="1"/>
  <c r="I16" i="5" s="1"/>
  <c r="F15" i="5"/>
  <c r="F13" i="5"/>
  <c r="G13" i="5" s="1"/>
  <c r="H13" i="5" s="1"/>
  <c r="I13" i="5" s="1"/>
  <c r="F12" i="5"/>
  <c r="F4" i="5"/>
  <c r="G4" i="5" s="1"/>
  <c r="H4" i="5" s="1"/>
  <c r="I4" i="5" s="1"/>
  <c r="F3" i="5"/>
  <c r="F16" i="4"/>
  <c r="G16" i="4" s="1"/>
  <c r="H16" i="4" s="1"/>
  <c r="I16" i="4" s="1"/>
  <c r="F15" i="4"/>
  <c r="F13" i="4"/>
  <c r="G13" i="4" s="1"/>
  <c r="H13" i="4" s="1"/>
  <c r="I13" i="4" s="1"/>
  <c r="F12" i="4"/>
  <c r="F4" i="4"/>
  <c r="F3" i="4"/>
  <c r="G4" i="4" l="1"/>
  <c r="H4" i="4" s="1"/>
  <c r="I4" i="4" s="1"/>
  <c r="F5" i="4"/>
  <c r="G5" i="4" s="1"/>
  <c r="H34" i="5"/>
  <c r="I34" i="5" s="1"/>
  <c r="F14" i="4"/>
  <c r="G14" i="4" s="1"/>
  <c r="H14" i="4" s="1"/>
  <c r="I14" i="4" s="1"/>
  <c r="H36" i="4"/>
  <c r="I36" i="4" s="1"/>
  <c r="G12" i="4"/>
  <c r="H12" i="4" s="1"/>
  <c r="I12" i="4" s="1"/>
  <c r="F17" i="4"/>
  <c r="G17" i="4" s="1"/>
  <c r="H17" i="4" s="1"/>
  <c r="I17" i="4" s="1"/>
  <c r="F14" i="5"/>
  <c r="G14" i="5" s="1"/>
  <c r="H14" i="5" s="1"/>
  <c r="I14" i="5" s="1"/>
  <c r="G15" i="4"/>
  <c r="H15" i="4" s="1"/>
  <c r="I15" i="4" s="1"/>
  <c r="F40" i="5"/>
  <c r="G40" i="5" s="1"/>
  <c r="H40" i="5" s="1"/>
  <c r="I40" i="5" s="1"/>
  <c r="F5" i="5"/>
  <c r="G5" i="5" s="1"/>
  <c r="H5" i="5" s="1"/>
  <c r="I5" i="5" s="1"/>
  <c r="G3" i="4"/>
  <c r="H3" i="4" s="1"/>
  <c r="I3" i="4" s="1"/>
  <c r="F17" i="5"/>
  <c r="G17" i="5" s="1"/>
  <c r="H17" i="5" s="1"/>
  <c r="I17" i="5" s="1"/>
  <c r="G38" i="5"/>
  <c r="H38" i="5" s="1"/>
  <c r="I38" i="5" s="1"/>
  <c r="G15" i="5"/>
  <c r="H15" i="5" s="1"/>
  <c r="I15" i="5" s="1"/>
  <c r="G12" i="5"/>
  <c r="H12" i="5" s="1"/>
  <c r="I12" i="5" s="1"/>
  <c r="G3" i="5"/>
  <c r="H3" i="5" s="1"/>
  <c r="I3" i="5" s="1"/>
  <c r="H5" i="4"/>
  <c r="I5" i="4" s="1"/>
</calcChain>
</file>

<file path=xl/comments1.xml><?xml version="1.0" encoding="utf-8"?>
<comments xmlns="http://schemas.openxmlformats.org/spreadsheetml/2006/main">
  <authors>
    <author>tc={00BD80B6-BE69-4BF1-BC59-F459768F2439}</author>
    <author>tc={63CEBDC2-4474-4E6D-88B2-56C0C59045DF}</author>
  </authors>
  <commentList>
    <comment ref="E34" authorId="0" shapeId="0">
      <text>
        <r>
          <rPr>
            <sz val="11"/>
            <color theme="1"/>
            <rFont val="Calibri"/>
            <family val="2"/>
            <scheme val="minor"/>
          </rPr>
          <t xml:space="preserve"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</t>
        </r>
      </text>
    </comment>
    <comment ref="D40" authorId="1" shapeId="0">
      <text>
        <r>
          <rPr>
            <sz val="11"/>
            <color theme="1"/>
            <rFont val="Calibri"/>
            <family val="2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koniec 3´nie je namapovany vobec</t>
        </r>
      </text>
    </comment>
  </commentList>
</comments>
</file>

<file path=xl/comments2.xml><?xml version="1.0" encoding="utf-8"?>
<comments xmlns="http://schemas.openxmlformats.org/spreadsheetml/2006/main">
  <authors>
    <author>tc={B75B0927-F193-4033-B6F6-7CBB0E4F365E}</author>
    <author>eva</author>
  </authors>
  <commentList>
    <comment ref="D72" authorId="0" shapeId="0">
      <text>
        <r>
          <rPr>
            <sz val="11"/>
            <color theme="1"/>
            <rFont val="Calibri"/>
            <family val="2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5´koniec nie je mapovany</t>
        </r>
      </text>
    </comment>
    <comment ref="J80" authorId="1" shapeId="0">
      <text>
        <r>
          <rPr>
            <b/>
            <sz val="9"/>
            <color indexed="81"/>
            <rFont val="Tahoma"/>
            <family val="2"/>
            <charset val="238"/>
          </rPr>
          <t>eva:</t>
        </r>
        <r>
          <rPr>
            <sz val="9"/>
            <color indexed="81"/>
            <rFont val="Tahoma"/>
            <family val="2"/>
            <charset val="238"/>
          </rPr>
          <t xml:space="preserve">
5UTR nepokryté</t>
        </r>
      </text>
    </comment>
    <comment ref="D99" authorId="1" shapeId="0">
      <text>
        <r>
          <rPr>
            <b/>
            <sz val="9"/>
            <color indexed="81"/>
            <rFont val="Tahoma"/>
            <family val="2"/>
            <charset val="238"/>
          </rPr>
          <t>eva:</t>
        </r>
        <r>
          <rPr>
            <sz val="9"/>
            <color indexed="81"/>
            <rFont val="Tahoma"/>
            <family val="2"/>
            <charset val="238"/>
          </rPr>
          <t xml:space="preserve">
5´UTR slabe pokrytie 
</t>
        </r>
      </text>
    </comment>
  </commentList>
</comments>
</file>

<file path=xl/sharedStrings.xml><?xml version="1.0" encoding="utf-8"?>
<sst xmlns="http://schemas.openxmlformats.org/spreadsheetml/2006/main" count="134" uniqueCount="62">
  <si>
    <t>SRS4095336</t>
  </si>
  <si>
    <t>reads</t>
  </si>
  <si>
    <t>GP (%)</t>
  </si>
  <si>
    <t>GS (Mbp)</t>
  </si>
  <si>
    <t>GS (bp)</t>
  </si>
  <si>
    <t>copies per genome</t>
  </si>
  <si>
    <t xml:space="preserve">species Rosa </t>
  </si>
  <si>
    <t xml:space="preserve">canina CZ  </t>
  </si>
  <si>
    <t xml:space="preserve">dumalis </t>
  </si>
  <si>
    <t xml:space="preserve">inodora </t>
  </si>
  <si>
    <t>arvensis</t>
  </si>
  <si>
    <t>file1+2</t>
  </si>
  <si>
    <t>AN Galaxy</t>
  </si>
  <si>
    <t>SRR6175519</t>
  </si>
  <si>
    <t>majalis</t>
  </si>
  <si>
    <t xml:space="preserve">majalis </t>
  </si>
  <si>
    <t>SRR6175513</t>
  </si>
  <si>
    <t>SRR6175514</t>
  </si>
  <si>
    <t>rugosa</t>
  </si>
  <si>
    <t>SRR8265809</t>
  </si>
  <si>
    <t>gallica</t>
  </si>
  <si>
    <t>laevigata</t>
  </si>
  <si>
    <t>SRR6175524</t>
  </si>
  <si>
    <t xml:space="preserve">file1+2 </t>
  </si>
  <si>
    <t>canina DE</t>
  </si>
  <si>
    <t>ERR1662939</t>
  </si>
  <si>
    <t>SRR8265810</t>
  </si>
  <si>
    <t>SRR6175522</t>
  </si>
  <si>
    <t>corymbifera</t>
  </si>
  <si>
    <t>pendulina</t>
  </si>
  <si>
    <t>spinossisima</t>
  </si>
  <si>
    <t>SRR8422951</t>
  </si>
  <si>
    <t>minutifolia</t>
  </si>
  <si>
    <t>SRR7077023</t>
  </si>
  <si>
    <t>chinensis</t>
  </si>
  <si>
    <t>persica</t>
  </si>
  <si>
    <t>SRR7077020</t>
  </si>
  <si>
    <t>multiflora</t>
  </si>
  <si>
    <t>PRJNA454073-1</t>
  </si>
  <si>
    <t>rubiginosa</t>
  </si>
  <si>
    <t>sherardii</t>
  </si>
  <si>
    <t>DRR059736</t>
  </si>
  <si>
    <t xml:space="preserve">persica </t>
  </si>
  <si>
    <t>file 1+2</t>
  </si>
  <si>
    <t>spinosissima</t>
  </si>
  <si>
    <t>pentaploids</t>
  </si>
  <si>
    <t>tetraploids</t>
  </si>
  <si>
    <t>diploids</t>
  </si>
  <si>
    <t>Legend:</t>
  </si>
  <si>
    <t>SRR10402274</t>
  </si>
  <si>
    <t>SRR10402273</t>
  </si>
  <si>
    <t>Alignment similarity parameter (CLC)</t>
  </si>
  <si>
    <t>mapped reads to the 5S_A ref.</t>
  </si>
  <si>
    <t>mapped reads to the 5S_B ref.</t>
  </si>
  <si>
    <t>Table S1. Details of bioinformatic procedures leading to 5S rDNA genome proportion and copy number estimation. Sheet 1 - 5S_A variant. Sheet 2 - 5S_B variant.</t>
  </si>
  <si>
    <t>SRR1011021</t>
  </si>
  <si>
    <t>SRR7077018</t>
  </si>
  <si>
    <t>ERR1662941</t>
  </si>
  <si>
    <t>ERR1662940</t>
  </si>
  <si>
    <t>SRR8265808</t>
  </si>
  <si>
    <t>Table S2. Details of bioinformatic procedures leading to 5S rDNA genome proportion and copy number estimation. Sheet 1 - 5S_A variant. Sheet 2 - 5S_B variant.</t>
  </si>
  <si>
    <t>lucieae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</si>
</sst>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43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B8A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0" xfId="0" applyFill="1" applyBorder="1"/>
    <xf numFmtId="0" fontId="0" fillId="0" borderId="0" xfId="0" applyFill="1" applyBorder="1"/>
    <xf numFmtId="0" fontId="0" fillId="0" borderId="0" xfId="0" applyBorder="1"/>
    <xf numFmtId="0" fontId="0" fillId="0" borderId="2" xfId="0" applyFill="1" applyBorder="1"/>
    <xf numFmtId="0" fontId="0" fillId="0" borderId="1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3" xfId="0" applyFill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1" fontId="0" fillId="8" borderId="0" xfId="0" applyNumberFormat="1" applyFill="1" applyBorder="1" applyAlignment="1">
      <alignment horizontal="center"/>
    </xf>
    <xf numFmtId="1" fontId="0" fillId="8" borderId="3" xfId="0" applyNumberFormat="1" applyFill="1" applyBorder="1" applyAlignment="1">
      <alignment horizontal="center"/>
    </xf>
    <xf numFmtId="0" fontId="3" fillId="0" borderId="0" xfId="0" applyFont="1" applyFill="1" applyBorder="1"/>
    <xf numFmtId="0" fontId="0" fillId="0" borderId="2" xfId="0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" fontId="0" fillId="9" borderId="3" xfId="0" applyNumberFormat="1" applyFill="1" applyBorder="1" applyAlignment="1">
      <alignment horizontal="center"/>
    </xf>
    <xf numFmtId="1" fontId="0" fillId="9" borderId="0" xfId="0" applyNumberFormat="1" applyFill="1" applyBorder="1" applyAlignment="1">
      <alignment horizontal="center"/>
    </xf>
    <xf numFmtId="1" fontId="0" fillId="9" borderId="2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center" vertical="top" wrapText="1"/>
    </xf>
    <xf numFmtId="1" fontId="2" fillId="4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top" wrapText="1"/>
    </xf>
    <xf numFmtId="1" fontId="2" fillId="3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7" fillId="0" borderId="0" xfId="0" applyFont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E2893"/>
      <color rgb="FFFFB8A7"/>
      <color rgb="FFFF4343"/>
      <color rgb="FFFFD0C5"/>
      <color rgb="FFFFB5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adka Vozárová" id="{00EAC99B-BFB7-4141-A70F-F1E4FFE46D0E}" userId="d61b4ed25043fc39" providerId="Windows Live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0" dT="2019-03-25T08:09:26.63" personId="{00EAC99B-BFB7-4141-A70F-F1E4FFE46D0E}" id="{00BD80B6-BE69-4BF1-BC59-F459768F2439}">
    <text/>
  </threadedComment>
  <threadedComment ref="D36" dT="2019-03-29T11:29:14.27" personId="{00EAC99B-BFB7-4141-A70F-F1E4FFE46D0E}" id="{63CEBDC2-4474-4E6D-88B2-56C0C59045DF}">
    <text>koniec 3´nie je namapovany vobec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73" dT="2019-03-29T11:30:19.16" personId="{00EAC99B-BFB7-4141-A70F-F1E4FFE46D0E}" id="{B75B0927-F193-4033-B6F6-7CBB0E4F365E}">
    <text>5´koniec nie je mapovany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I98"/>
  <sheetViews>
    <sheetView tabSelected="1" topLeftCell="A19" workbookViewId="0">
      <selection activeCell="B34" sqref="B34"/>
    </sheetView>
  </sheetViews>
  <sheetFormatPr defaultColWidth="8.7109375" defaultRowHeight="15" x14ac:dyDescent="0.25"/>
  <cols>
    <col min="1" max="1" width="13.7109375" style="5" bestFit="1" customWidth="1"/>
    <col min="2" max="2" width="12" style="8" customWidth="1"/>
    <col min="3" max="3" width="18.42578125" style="8" bestFit="1" customWidth="1"/>
    <col min="4" max="4" width="10" style="5" bestFit="1" customWidth="1"/>
    <col min="5" max="5" width="13.28515625" style="5" customWidth="1"/>
    <col min="6" max="6" width="9.5703125" style="5" customWidth="1"/>
    <col min="7" max="8" width="12" style="5" bestFit="1" customWidth="1"/>
    <col min="9" max="9" width="16.5703125" style="14" bestFit="1" customWidth="1"/>
    <col min="10" max="10" width="12" style="5" bestFit="1" customWidth="1"/>
    <col min="11" max="16384" width="8.7109375" style="5"/>
  </cols>
  <sheetData>
    <row r="1" spans="1:9" s="48" customFormat="1" x14ac:dyDescent="0.25">
      <c r="A1" s="48" t="s">
        <v>54</v>
      </c>
      <c r="B1" s="49"/>
      <c r="C1" s="49"/>
      <c r="I1" s="50"/>
    </row>
    <row r="2" spans="1:9" s="42" customFormat="1" ht="45" x14ac:dyDescent="0.25">
      <c r="A2" s="39" t="s">
        <v>12</v>
      </c>
      <c r="B2" s="40" t="s">
        <v>6</v>
      </c>
      <c r="C2" s="40" t="s">
        <v>51</v>
      </c>
      <c r="D2" s="39" t="s">
        <v>1</v>
      </c>
      <c r="E2" s="39" t="s">
        <v>52</v>
      </c>
      <c r="F2" s="39" t="s">
        <v>2</v>
      </c>
      <c r="G2" s="39" t="s">
        <v>3</v>
      </c>
      <c r="H2" s="39" t="s">
        <v>4</v>
      </c>
      <c r="I2" s="41" t="s">
        <v>5</v>
      </c>
    </row>
    <row r="3" spans="1:9" x14ac:dyDescent="0.25">
      <c r="A3" s="51" t="s">
        <v>59</v>
      </c>
      <c r="B3" s="18" t="s">
        <v>7</v>
      </c>
      <c r="C3" s="9">
        <v>0.9</v>
      </c>
      <c r="D3" s="5">
        <v>7118538</v>
      </c>
      <c r="E3" s="5">
        <v>7654</v>
      </c>
      <c r="F3" s="5">
        <f>E3/D3*100</f>
        <v>0.10752207826944241</v>
      </c>
      <c r="G3" s="5">
        <f t="shared" ref="G3:G8" si="0">F3*1418/100</f>
        <v>1.5246630698606933</v>
      </c>
      <c r="H3" s="5">
        <f t="shared" ref="H3:H36" si="1">G3*10^6</f>
        <v>1524663.0698606933</v>
      </c>
      <c r="I3" s="14">
        <f t="shared" ref="I3:I36" si="2">H3/373</f>
        <v>4087.5685519053441</v>
      </c>
    </row>
    <row r="4" spans="1:9" x14ac:dyDescent="0.25">
      <c r="B4" s="18"/>
      <c r="C4" s="9">
        <v>0.9</v>
      </c>
      <c r="D4" s="5">
        <v>7118538</v>
      </c>
      <c r="E4" s="5">
        <v>7236</v>
      </c>
      <c r="F4" s="5">
        <f>E4/D4*100</f>
        <v>0.10165008601485306</v>
      </c>
      <c r="G4" s="5">
        <f t="shared" si="0"/>
        <v>1.4413982196906163</v>
      </c>
      <c r="H4" s="5">
        <f t="shared" si="1"/>
        <v>1441398.2196906162</v>
      </c>
      <c r="I4" s="14">
        <f t="shared" si="2"/>
        <v>3864.3383905914643</v>
      </c>
    </row>
    <row r="5" spans="1:9" x14ac:dyDescent="0.25">
      <c r="A5" s="1"/>
      <c r="B5" s="19"/>
      <c r="C5" s="12"/>
      <c r="D5" s="1" t="s">
        <v>11</v>
      </c>
      <c r="E5" s="1"/>
      <c r="F5" s="1">
        <f>(F3+F4)/2</f>
        <v>0.10458608214214773</v>
      </c>
      <c r="G5" s="1">
        <f t="shared" si="0"/>
        <v>1.4830306447756549</v>
      </c>
      <c r="H5" s="1">
        <f t="shared" si="1"/>
        <v>1483030.6447756549</v>
      </c>
      <c r="I5" s="29">
        <f t="shared" si="2"/>
        <v>3975.9534712484046</v>
      </c>
    </row>
    <row r="6" spans="1:9" x14ac:dyDescent="0.25">
      <c r="A6" s="5" t="s">
        <v>25</v>
      </c>
      <c r="B6" s="18" t="s">
        <v>24</v>
      </c>
      <c r="C6" s="9">
        <v>0.9</v>
      </c>
      <c r="D6" s="4">
        <v>12131464</v>
      </c>
      <c r="E6" s="4">
        <v>7314</v>
      </c>
      <c r="F6" s="4">
        <f>E6/D6*100</f>
        <v>6.0289508339636498E-2</v>
      </c>
      <c r="G6" s="5">
        <f t="shared" si="0"/>
        <v>0.85490522825604554</v>
      </c>
      <c r="H6" s="5">
        <f t="shared" si="1"/>
        <v>854905.22825604549</v>
      </c>
      <c r="I6" s="14">
        <f t="shared" si="2"/>
        <v>2291.9711213298806</v>
      </c>
    </row>
    <row r="7" spans="1:9" x14ac:dyDescent="0.25">
      <c r="B7" s="18"/>
      <c r="C7" s="9">
        <v>0.9</v>
      </c>
      <c r="D7" s="4">
        <v>11838382</v>
      </c>
      <c r="E7" s="4">
        <v>7695</v>
      </c>
      <c r="F7" s="4">
        <f>E7/D7*100</f>
        <v>6.5000436715084875E-2</v>
      </c>
      <c r="G7" s="5">
        <f t="shared" si="0"/>
        <v>0.9217061926199035</v>
      </c>
      <c r="H7" s="5">
        <f t="shared" si="1"/>
        <v>921706.19261990348</v>
      </c>
      <c r="I7" s="14">
        <f t="shared" si="2"/>
        <v>2471.0621786056395</v>
      </c>
    </row>
    <row r="8" spans="1:9" x14ac:dyDescent="0.25">
      <c r="B8" s="18"/>
      <c r="C8" s="12"/>
      <c r="D8" s="4" t="s">
        <v>11</v>
      </c>
      <c r="E8" s="4"/>
      <c r="F8" s="4">
        <f>(F7+F6)/2</f>
        <v>6.264497252736069E-2</v>
      </c>
      <c r="G8" s="5">
        <f t="shared" si="0"/>
        <v>0.88830571043797457</v>
      </c>
      <c r="H8" s="5">
        <f t="shared" si="1"/>
        <v>888305.71043797454</v>
      </c>
      <c r="I8" s="30">
        <f t="shared" si="2"/>
        <v>2381.5166499677603</v>
      </c>
    </row>
    <row r="9" spans="1:9" x14ac:dyDescent="0.25">
      <c r="A9" s="2" t="s">
        <v>26</v>
      </c>
      <c r="B9" s="20" t="s">
        <v>28</v>
      </c>
      <c r="C9" s="9">
        <v>0.9</v>
      </c>
      <c r="D9" s="6">
        <v>5925220</v>
      </c>
      <c r="E9" s="6">
        <v>2372</v>
      </c>
      <c r="F9" s="6">
        <f>E9/D9*100</f>
        <v>4.0032268844026046E-2</v>
      </c>
      <c r="G9" s="2">
        <f>F9*1400/100</f>
        <v>0.56045176381636463</v>
      </c>
      <c r="H9" s="2">
        <f t="shared" si="1"/>
        <v>560451.76381636469</v>
      </c>
      <c r="I9" s="15">
        <f t="shared" si="2"/>
        <v>1502.5516456202806</v>
      </c>
    </row>
    <row r="10" spans="1:9" x14ac:dyDescent="0.25">
      <c r="B10" s="18"/>
      <c r="C10" s="9">
        <v>0.9</v>
      </c>
      <c r="D10" s="4">
        <v>3203380</v>
      </c>
      <c r="E10" s="4">
        <v>1025</v>
      </c>
      <c r="F10" s="4">
        <f>E10/D10*100</f>
        <v>3.1997452690595563E-2</v>
      </c>
      <c r="G10" s="5">
        <f>F10*1400/100</f>
        <v>0.44796433766833788</v>
      </c>
      <c r="H10" s="5">
        <f t="shared" si="1"/>
        <v>447964.33766833786</v>
      </c>
      <c r="I10" s="14">
        <f t="shared" si="2"/>
        <v>1200.9767765907181</v>
      </c>
    </row>
    <row r="11" spans="1:9" x14ac:dyDescent="0.25">
      <c r="A11" s="1"/>
      <c r="B11" s="19"/>
      <c r="C11" s="12"/>
      <c r="D11" s="7" t="s">
        <v>11</v>
      </c>
      <c r="E11" s="7"/>
      <c r="F11" s="7">
        <f>(F10+F9)/2</f>
        <v>3.6014860767310808E-2</v>
      </c>
      <c r="G11" s="1">
        <f>F11*1400/100</f>
        <v>0.50420805074235131</v>
      </c>
      <c r="H11" s="1">
        <f t="shared" si="1"/>
        <v>504208.05074235133</v>
      </c>
      <c r="I11" s="29">
        <f t="shared" si="2"/>
        <v>1351.7642111054995</v>
      </c>
    </row>
    <row r="12" spans="1:9" x14ac:dyDescent="0.25">
      <c r="A12" s="4" t="s">
        <v>57</v>
      </c>
      <c r="B12" s="18" t="s">
        <v>8</v>
      </c>
      <c r="C12" s="9">
        <v>0.9</v>
      </c>
      <c r="D12" s="5">
        <v>11798153</v>
      </c>
      <c r="E12" s="5">
        <v>8608</v>
      </c>
      <c r="F12" s="5">
        <f>E12/D12*100</f>
        <v>7.2960572726934458E-2</v>
      </c>
      <c r="G12" s="5">
        <f t="shared" ref="G12:G17" si="3">F12*1394/100</f>
        <v>1.0170703838134663</v>
      </c>
      <c r="H12" s="5">
        <f t="shared" si="1"/>
        <v>1017070.3838134663</v>
      </c>
      <c r="I12" s="14">
        <f t="shared" si="2"/>
        <v>2726.7302515106335</v>
      </c>
    </row>
    <row r="13" spans="1:9" x14ac:dyDescent="0.25">
      <c r="B13" s="18"/>
      <c r="C13" s="9">
        <v>0.9</v>
      </c>
      <c r="D13" s="5">
        <v>12647650</v>
      </c>
      <c r="E13" s="5">
        <v>8827</v>
      </c>
      <c r="F13" s="5">
        <f>E13/D13*100</f>
        <v>6.9791621368396492E-2</v>
      </c>
      <c r="G13" s="5">
        <f t="shared" si="3"/>
        <v>0.97289520187544709</v>
      </c>
      <c r="H13" s="5">
        <f t="shared" si="1"/>
        <v>972895.20187544706</v>
      </c>
      <c r="I13" s="14">
        <f t="shared" si="2"/>
        <v>2608.298128352405</v>
      </c>
    </row>
    <row r="14" spans="1:9" x14ac:dyDescent="0.25">
      <c r="B14" s="18"/>
      <c r="C14" s="12"/>
      <c r="D14" s="5" t="s">
        <v>11</v>
      </c>
      <c r="F14" s="5">
        <f>(F12+F13)/2</f>
        <v>7.1376097047665482E-2</v>
      </c>
      <c r="G14" s="5">
        <f t="shared" si="3"/>
        <v>0.9949827928444569</v>
      </c>
      <c r="H14" s="5">
        <f t="shared" si="1"/>
        <v>994982.79284445685</v>
      </c>
      <c r="I14" s="30">
        <f t="shared" si="2"/>
        <v>2667.5141899315199</v>
      </c>
    </row>
    <row r="15" spans="1:9" x14ac:dyDescent="0.25">
      <c r="A15" s="51" t="s">
        <v>58</v>
      </c>
      <c r="B15" s="20" t="s">
        <v>9</v>
      </c>
      <c r="C15" s="9">
        <v>0.9</v>
      </c>
      <c r="D15" s="2">
        <v>12086429</v>
      </c>
      <c r="E15" s="2">
        <v>2841</v>
      </c>
      <c r="F15" s="2">
        <f>E15/D15*100</f>
        <v>2.3505702139151274E-2</v>
      </c>
      <c r="G15" s="2">
        <f t="shared" si="3"/>
        <v>0.32766948781976879</v>
      </c>
      <c r="H15" s="2">
        <f t="shared" si="1"/>
        <v>327669.48781976878</v>
      </c>
      <c r="I15" s="15">
        <f t="shared" si="2"/>
        <v>878.47047672860265</v>
      </c>
    </row>
    <row r="16" spans="1:9" x14ac:dyDescent="0.25">
      <c r="B16" s="18"/>
      <c r="C16" s="9">
        <v>0.9</v>
      </c>
      <c r="D16" s="5">
        <v>12827189</v>
      </c>
      <c r="E16" s="5">
        <v>2965</v>
      </c>
      <c r="F16" s="5">
        <f>E16/D16*100</f>
        <v>2.3114963067902092E-2</v>
      </c>
      <c r="G16" s="5">
        <f t="shared" si="3"/>
        <v>0.32222258516655516</v>
      </c>
      <c r="H16" s="5">
        <f t="shared" si="1"/>
        <v>322222.58516655519</v>
      </c>
      <c r="I16" s="14">
        <f t="shared" si="2"/>
        <v>863.86752055376724</v>
      </c>
    </row>
    <row r="17" spans="1:9" x14ac:dyDescent="0.25">
      <c r="A17" s="1"/>
      <c r="B17" s="19"/>
      <c r="C17" s="12"/>
      <c r="D17" s="1" t="s">
        <v>11</v>
      </c>
      <c r="E17" s="1"/>
      <c r="F17" s="1">
        <f>(F15+F16)/2</f>
        <v>2.3310332603526683E-2</v>
      </c>
      <c r="G17" s="1">
        <f t="shared" si="3"/>
        <v>0.32494603649316195</v>
      </c>
      <c r="H17" s="1">
        <f t="shared" si="1"/>
        <v>324946.03649316193</v>
      </c>
      <c r="I17" s="29">
        <f t="shared" si="2"/>
        <v>871.16899864118477</v>
      </c>
    </row>
    <row r="18" spans="1:9" x14ac:dyDescent="0.25">
      <c r="A18" s="5" t="s">
        <v>49</v>
      </c>
      <c r="B18" s="18" t="s">
        <v>39</v>
      </c>
      <c r="C18" s="9">
        <v>0.9</v>
      </c>
      <c r="D18" s="4">
        <v>6927194</v>
      </c>
      <c r="E18" s="4">
        <v>3219</v>
      </c>
      <c r="F18" s="4">
        <f>E18/D18*100</f>
        <v>4.6469032049629329E-2</v>
      </c>
      <c r="G18" s="5">
        <f t="shared" ref="G18:G23" si="4">F18*1406/100</f>
        <v>0.65335459061778833</v>
      </c>
      <c r="H18" s="5">
        <f t="shared" si="1"/>
        <v>653354.59061778837</v>
      </c>
      <c r="I18" s="14">
        <f t="shared" si="2"/>
        <v>1751.6208863747677</v>
      </c>
    </row>
    <row r="19" spans="1:9" x14ac:dyDescent="0.25">
      <c r="B19" s="18"/>
      <c r="C19" s="9">
        <v>0.9</v>
      </c>
      <c r="D19" s="4">
        <v>6927194</v>
      </c>
      <c r="E19" s="4">
        <v>3069</v>
      </c>
      <c r="F19" s="4">
        <f>E19/D19*100</f>
        <v>4.4303653109758437E-2</v>
      </c>
      <c r="G19" s="5">
        <f t="shared" si="4"/>
        <v>0.62290936272320363</v>
      </c>
      <c r="H19" s="5">
        <f t="shared" si="1"/>
        <v>622909.36272320361</v>
      </c>
      <c r="I19" s="14">
        <f t="shared" si="2"/>
        <v>1669.9982914831196</v>
      </c>
    </row>
    <row r="20" spans="1:9" x14ac:dyDescent="0.25">
      <c r="B20" s="18"/>
      <c r="C20" s="12"/>
      <c r="D20" s="4" t="s">
        <v>11</v>
      </c>
      <c r="E20" s="4"/>
      <c r="F20" s="4">
        <f>(F19+F18)/2</f>
        <v>4.5386342579693886E-2</v>
      </c>
      <c r="G20" s="5">
        <f t="shared" si="4"/>
        <v>0.63813197667049604</v>
      </c>
      <c r="H20" s="5">
        <f t="shared" si="1"/>
        <v>638131.97667049605</v>
      </c>
      <c r="I20" s="30">
        <f t="shared" si="2"/>
        <v>1710.8095889289439</v>
      </c>
    </row>
    <row r="21" spans="1:9" x14ac:dyDescent="0.25">
      <c r="A21" s="2" t="s">
        <v>50</v>
      </c>
      <c r="B21" s="20" t="s">
        <v>40</v>
      </c>
      <c r="C21" s="9">
        <v>0.9</v>
      </c>
      <c r="D21" s="6">
        <v>6829999</v>
      </c>
      <c r="E21" s="6">
        <v>6157</v>
      </c>
      <c r="F21" s="6">
        <f>E21/D21*100</f>
        <v>9.014642608293208E-2</v>
      </c>
      <c r="G21" s="2">
        <f t="shared" si="4"/>
        <v>1.2674587507260251</v>
      </c>
      <c r="H21" s="2">
        <f t="shared" si="1"/>
        <v>1267458.7507260251</v>
      </c>
      <c r="I21" s="15">
        <f t="shared" si="2"/>
        <v>3398.0127365308986</v>
      </c>
    </row>
    <row r="22" spans="1:9" x14ac:dyDescent="0.25">
      <c r="B22" s="18"/>
      <c r="C22" s="9">
        <v>0.9</v>
      </c>
      <c r="D22" s="4">
        <v>6829999</v>
      </c>
      <c r="E22" s="4">
        <v>5960</v>
      </c>
      <c r="F22" s="4">
        <f>E22/D22*100</f>
        <v>8.7262091839252098E-2</v>
      </c>
      <c r="G22" s="5">
        <f t="shared" si="4"/>
        <v>1.2269050112598845</v>
      </c>
      <c r="H22" s="5">
        <f t="shared" si="1"/>
        <v>1226905.0112598846</v>
      </c>
      <c r="I22" s="14">
        <f t="shared" si="2"/>
        <v>3289.2895744232828</v>
      </c>
    </row>
    <row r="23" spans="1:9" x14ac:dyDescent="0.25">
      <c r="A23" s="1"/>
      <c r="B23" s="19"/>
      <c r="C23" s="12"/>
      <c r="D23" s="7"/>
      <c r="E23" s="7"/>
      <c r="F23" s="7">
        <f>(F22+F21)/2</f>
        <v>8.8704258961092089E-2</v>
      </c>
      <c r="G23" s="1">
        <f t="shared" si="4"/>
        <v>1.2471818809929547</v>
      </c>
      <c r="H23" s="1">
        <f t="shared" si="1"/>
        <v>1247181.8809929546</v>
      </c>
      <c r="I23" s="29">
        <f t="shared" si="2"/>
        <v>3343.65115547709</v>
      </c>
    </row>
    <row r="24" spans="1:9" x14ac:dyDescent="0.25">
      <c r="A24" s="5" t="s">
        <v>22</v>
      </c>
      <c r="B24" s="21" t="s">
        <v>20</v>
      </c>
      <c r="C24" s="9">
        <v>0.9</v>
      </c>
      <c r="D24" s="4">
        <v>34426712</v>
      </c>
      <c r="E24" s="4">
        <v>4314</v>
      </c>
      <c r="F24" s="4">
        <f>E24/D24*100</f>
        <v>1.2530967232653529E-2</v>
      </c>
      <c r="G24" s="5">
        <f>F24*1076/100</f>
        <v>0.13483320742335198</v>
      </c>
      <c r="H24" s="5">
        <f t="shared" si="1"/>
        <v>134833.20742335197</v>
      </c>
      <c r="I24" s="14">
        <f t="shared" si="2"/>
        <v>361.48312982131893</v>
      </c>
    </row>
    <row r="25" spans="1:9" x14ac:dyDescent="0.25">
      <c r="B25" s="21"/>
      <c r="C25" s="9">
        <v>0.9</v>
      </c>
      <c r="D25" s="4">
        <v>33377618</v>
      </c>
      <c r="E25" s="4">
        <v>4281</v>
      </c>
      <c r="F25" s="4">
        <f>E25/D25*100</f>
        <v>1.2825960198837435E-2</v>
      </c>
      <c r="G25" s="5">
        <f>F25*1076/100</f>
        <v>0.13800733173949081</v>
      </c>
      <c r="H25" s="5">
        <f t="shared" si="1"/>
        <v>138007.33173949082</v>
      </c>
      <c r="I25" s="14">
        <f t="shared" si="2"/>
        <v>369.99284648657056</v>
      </c>
    </row>
    <row r="26" spans="1:9" x14ac:dyDescent="0.25">
      <c r="B26" s="21"/>
      <c r="C26" s="12"/>
      <c r="D26" s="4" t="s">
        <v>23</v>
      </c>
      <c r="E26" s="4"/>
      <c r="F26" s="4">
        <f>(F25+F24)/2</f>
        <v>1.2678463715745481E-2</v>
      </c>
      <c r="G26" s="5">
        <f>F26*1076/100</f>
        <v>0.13642026958142137</v>
      </c>
      <c r="H26" s="5">
        <f t="shared" si="1"/>
        <v>136420.26958142137</v>
      </c>
      <c r="I26" s="30">
        <f t="shared" si="2"/>
        <v>365.73798815394468</v>
      </c>
    </row>
    <row r="27" spans="1:9" x14ac:dyDescent="0.25">
      <c r="A27" s="2" t="s">
        <v>31</v>
      </c>
      <c r="B27" s="22" t="s">
        <v>30</v>
      </c>
      <c r="C27" s="9">
        <v>0.9</v>
      </c>
      <c r="D27" s="6">
        <v>1003689</v>
      </c>
      <c r="E27" s="6">
        <v>1235</v>
      </c>
      <c r="F27" s="6">
        <v>0.12304608299981369</v>
      </c>
      <c r="G27" s="2">
        <f>F27*905/100</f>
        <v>1.1135670511483138</v>
      </c>
      <c r="H27" s="2">
        <f t="shared" si="1"/>
        <v>1113567.0511483138</v>
      </c>
      <c r="I27" s="15">
        <f t="shared" si="2"/>
        <v>2985.4344534807342</v>
      </c>
    </row>
    <row r="28" spans="1:9" x14ac:dyDescent="0.25">
      <c r="B28" s="21"/>
      <c r="C28" s="9">
        <v>0.9</v>
      </c>
      <c r="D28" s="4">
        <v>346889</v>
      </c>
      <c r="E28" s="4">
        <v>72</v>
      </c>
      <c r="F28" s="4">
        <v>2.0755919040384676E-2</v>
      </c>
      <c r="G28" s="5">
        <f>F28*905/100</f>
        <v>0.18784106731548131</v>
      </c>
      <c r="H28" s="5">
        <f t="shared" si="1"/>
        <v>187841.06731548131</v>
      </c>
      <c r="I28" s="14">
        <f t="shared" si="2"/>
        <v>503.59535473319386</v>
      </c>
    </row>
    <row r="29" spans="1:9" x14ac:dyDescent="0.25">
      <c r="A29" s="1"/>
      <c r="B29" s="23"/>
      <c r="C29" s="12"/>
      <c r="D29" s="7" t="s">
        <v>11</v>
      </c>
      <c r="E29" s="7"/>
      <c r="F29" s="7">
        <f>(F28+F27)/2</f>
        <v>7.1901001020099178E-2</v>
      </c>
      <c r="G29" s="1">
        <f>F29*905/100</f>
        <v>0.65070405923189756</v>
      </c>
      <c r="H29" s="1">
        <f t="shared" si="1"/>
        <v>650704.05923189758</v>
      </c>
      <c r="I29" s="29">
        <f t="shared" si="2"/>
        <v>1744.514904106964</v>
      </c>
    </row>
    <row r="30" spans="1:9" x14ac:dyDescent="0.25">
      <c r="A30" s="2" t="s">
        <v>27</v>
      </c>
      <c r="B30" s="27" t="s">
        <v>29</v>
      </c>
      <c r="C30" s="9">
        <v>0.9</v>
      </c>
      <c r="D30" s="6">
        <v>65557484</v>
      </c>
      <c r="E30" s="6">
        <v>41658</v>
      </c>
      <c r="F30" s="6">
        <f>E30/D30*100</f>
        <v>6.3544232417461294E-2</v>
      </c>
      <c r="G30" s="2">
        <f>F30*911/100</f>
        <v>0.57888795732307241</v>
      </c>
      <c r="H30" s="2">
        <f>G30*10^6</f>
        <v>578887.95732307236</v>
      </c>
      <c r="I30" s="15">
        <f>H30/373</f>
        <v>1551.9784378634647</v>
      </c>
    </row>
    <row r="31" spans="1:9" x14ac:dyDescent="0.25">
      <c r="B31" s="25"/>
      <c r="C31" s="9">
        <v>0.9</v>
      </c>
      <c r="D31" s="4">
        <v>32790867</v>
      </c>
      <c r="E31" s="4">
        <v>15828</v>
      </c>
      <c r="F31" s="4">
        <f>E31/D31*100</f>
        <v>4.8269537978364523E-2</v>
      </c>
      <c r="G31" s="2">
        <f t="shared" ref="G31:G32" si="5">F31*911/100</f>
        <v>0.43973549098290077</v>
      </c>
      <c r="H31" s="5">
        <f>G31*10^6</f>
        <v>439735.49098290078</v>
      </c>
      <c r="I31" s="14">
        <f>H31/373</f>
        <v>1178.9155254233265</v>
      </c>
    </row>
    <row r="32" spans="1:9" x14ac:dyDescent="0.25">
      <c r="A32" s="1"/>
      <c r="B32" s="26"/>
      <c r="C32" s="12"/>
      <c r="D32" s="7" t="s">
        <v>11</v>
      </c>
      <c r="E32" s="7"/>
      <c r="F32" s="7">
        <f>(F31+F30)/2</f>
        <v>5.5906885197912912E-2</v>
      </c>
      <c r="G32" s="2">
        <f t="shared" si="5"/>
        <v>0.50931172415298664</v>
      </c>
      <c r="H32" s="1">
        <f>G32*10^6</f>
        <v>509311.72415298666</v>
      </c>
      <c r="I32" s="29">
        <f>H32/373</f>
        <v>1365.4469816433959</v>
      </c>
    </row>
    <row r="33" spans="1:9" x14ac:dyDescent="0.25">
      <c r="A33" s="4" t="s">
        <v>56</v>
      </c>
      <c r="B33" s="24" t="s">
        <v>21</v>
      </c>
      <c r="C33" s="13">
        <v>0.9</v>
      </c>
      <c r="D33" s="11">
        <v>133790000</v>
      </c>
      <c r="E33" s="11">
        <v>3152</v>
      </c>
      <c r="F33" s="11">
        <f>E33/D33*100</f>
        <v>2.3559309365423424E-3</v>
      </c>
      <c r="G33" s="10">
        <f>F33*562/100</f>
        <v>1.3240331863367965E-2</v>
      </c>
      <c r="H33" s="10">
        <f t="shared" si="1"/>
        <v>13240.331863367965</v>
      </c>
      <c r="I33" s="31">
        <f t="shared" si="2"/>
        <v>35.496868266402053</v>
      </c>
    </row>
    <row r="34" spans="1:9" x14ac:dyDescent="0.25">
      <c r="A34" s="5" t="s">
        <v>13</v>
      </c>
      <c r="B34" s="25" t="s">
        <v>61</v>
      </c>
      <c r="C34" s="9">
        <v>0.9</v>
      </c>
      <c r="D34" s="5">
        <v>9553132</v>
      </c>
      <c r="E34" s="5">
        <v>1210</v>
      </c>
      <c r="F34" s="5">
        <f>E34/D34*100</f>
        <v>1.2666003149542998E-2</v>
      </c>
      <c r="G34" s="5">
        <f>F34*588/100</f>
        <v>7.4476098519312833E-2</v>
      </c>
      <c r="H34" s="5">
        <f t="shared" si="1"/>
        <v>74476.098519312829</v>
      </c>
      <c r="I34" s="14">
        <f t="shared" si="2"/>
        <v>199.66782444855986</v>
      </c>
    </row>
    <row r="35" spans="1:9" x14ac:dyDescent="0.25">
      <c r="B35" s="25"/>
      <c r="C35" s="9">
        <v>0.9</v>
      </c>
      <c r="D35" s="5">
        <v>20326896</v>
      </c>
      <c r="E35" s="5">
        <v>3394</v>
      </c>
      <c r="F35" s="5">
        <f>E35/D35*100</f>
        <v>1.6697089412963002E-2</v>
      </c>
      <c r="G35" s="5">
        <f t="shared" ref="G35:G36" si="6">F35*588/100</f>
        <v>9.817888574822245E-2</v>
      </c>
      <c r="H35" s="5">
        <f t="shared" si="1"/>
        <v>98178.885748222456</v>
      </c>
      <c r="I35" s="14">
        <f t="shared" si="2"/>
        <v>263.2141709067626</v>
      </c>
    </row>
    <row r="36" spans="1:9" x14ac:dyDescent="0.25">
      <c r="A36" s="1"/>
      <c r="B36" s="26"/>
      <c r="C36" s="12"/>
      <c r="D36" s="1" t="s">
        <v>11</v>
      </c>
      <c r="E36" s="1"/>
      <c r="F36" s="1">
        <f>(F34+F35)/2</f>
        <v>1.4681546281253E-2</v>
      </c>
      <c r="G36" s="5">
        <f t="shared" si="6"/>
        <v>8.6327492133767642E-2</v>
      </c>
      <c r="H36" s="1">
        <f t="shared" si="1"/>
        <v>86327.492133767635</v>
      </c>
      <c r="I36" s="29">
        <f t="shared" si="2"/>
        <v>231.44099767766122</v>
      </c>
    </row>
    <row r="37" spans="1:9" x14ac:dyDescent="0.25">
      <c r="A37" s="5" t="s">
        <v>41</v>
      </c>
      <c r="B37" s="25" t="s">
        <v>37</v>
      </c>
      <c r="C37" s="9">
        <v>0.9</v>
      </c>
      <c r="D37" s="4">
        <v>18248140</v>
      </c>
      <c r="E37" s="4">
        <v>2109</v>
      </c>
      <c r="F37" s="4">
        <f t="shared" ref="F37:F38" si="7">E37/D37*100</f>
        <v>1.1557342282555921E-2</v>
      </c>
      <c r="G37" s="5">
        <f>F37*807/100</f>
        <v>9.3267752220226291E-2</v>
      </c>
      <c r="H37" s="5">
        <f t="shared" ref="H37:H38" si="8">G37*10^6</f>
        <v>93267.752220226292</v>
      </c>
      <c r="I37" s="14">
        <f t="shared" ref="I37:I38" si="9">H37/373</f>
        <v>250.04759308371661</v>
      </c>
    </row>
    <row r="38" spans="1:9" x14ac:dyDescent="0.25">
      <c r="A38" s="4"/>
      <c r="B38" s="25"/>
      <c r="C38" s="9">
        <v>0.9</v>
      </c>
      <c r="D38" s="4">
        <v>18248140</v>
      </c>
      <c r="E38" s="4">
        <v>2086</v>
      </c>
      <c r="F38" s="4">
        <f t="shared" si="7"/>
        <v>1.1431302039550333E-2</v>
      </c>
      <c r="G38" s="4">
        <f>F38*807/100</f>
        <v>9.2250607459171186E-2</v>
      </c>
      <c r="H38" s="4">
        <f t="shared" si="8"/>
        <v>92250.60745917118</v>
      </c>
      <c r="I38" s="16">
        <f t="shared" si="9"/>
        <v>247.32066342941334</v>
      </c>
    </row>
    <row r="39" spans="1:9" x14ac:dyDescent="0.25">
      <c r="A39" s="7"/>
      <c r="B39" s="26"/>
      <c r="C39" s="12"/>
      <c r="D39" s="7" t="s">
        <v>43</v>
      </c>
      <c r="E39" s="7"/>
      <c r="F39" s="7">
        <f>(F38+F37)/2</f>
        <v>1.1494322161053127E-2</v>
      </c>
      <c r="G39" s="7">
        <f>F39*807/100</f>
        <v>9.2759179839698738E-2</v>
      </c>
      <c r="H39" s="7">
        <f t="shared" ref="H39" si="10">G39*10^6</f>
        <v>92759.179839698743</v>
      </c>
      <c r="I39" s="29">
        <f t="shared" ref="I39" si="11">H39/373</f>
        <v>248.684128256565</v>
      </c>
    </row>
    <row r="40" spans="1:9" x14ac:dyDescent="0.25">
      <c r="A40" s="5" t="s">
        <v>19</v>
      </c>
      <c r="B40" s="25" t="s">
        <v>10</v>
      </c>
      <c r="C40" s="9">
        <v>0.9</v>
      </c>
      <c r="D40" s="4">
        <v>5880446</v>
      </c>
      <c r="E40" s="4">
        <v>477</v>
      </c>
      <c r="F40" s="4">
        <v>8.1116296280928351E-3</v>
      </c>
      <c r="G40" s="5">
        <f t="shared" ref="G40:G42" si="12">F40*538/100</f>
        <v>4.3640567399139449E-2</v>
      </c>
      <c r="H40" s="5">
        <f t="shared" ref="H40:H53" si="13">G40*10^6</f>
        <v>43640.567399139451</v>
      </c>
      <c r="I40" s="14">
        <f t="shared" ref="I40:I53" si="14">H40/373</f>
        <v>116.99884021217011</v>
      </c>
    </row>
    <row r="41" spans="1:9" x14ac:dyDescent="0.25">
      <c r="B41" s="25"/>
      <c r="C41" s="9">
        <v>0.9</v>
      </c>
      <c r="D41" s="4">
        <v>3056478</v>
      </c>
      <c r="E41" s="4">
        <v>186</v>
      </c>
      <c r="F41" s="4">
        <v>6.0854355895903715E-3</v>
      </c>
      <c r="G41" s="5">
        <f t="shared" si="12"/>
        <v>3.2739643471996198E-2</v>
      </c>
      <c r="H41" s="5">
        <f t="shared" si="13"/>
        <v>32739.643471996198</v>
      </c>
      <c r="I41" s="14">
        <f t="shared" si="14"/>
        <v>87.77384308846166</v>
      </c>
    </row>
    <row r="42" spans="1:9" x14ac:dyDescent="0.25">
      <c r="A42" s="1"/>
      <c r="B42" s="26"/>
      <c r="C42" s="12"/>
      <c r="D42" s="7" t="s">
        <v>11</v>
      </c>
      <c r="E42" s="7"/>
      <c r="F42" s="7">
        <f>(F41+F40)/2</f>
        <v>7.0985326088416033E-3</v>
      </c>
      <c r="G42" s="1">
        <f t="shared" si="12"/>
        <v>3.8190105435567827E-2</v>
      </c>
      <c r="H42" s="1">
        <f t="shared" si="13"/>
        <v>38190.105435567828</v>
      </c>
      <c r="I42" s="29">
        <f t="shared" si="14"/>
        <v>102.3863416503159</v>
      </c>
    </row>
    <row r="43" spans="1:9" x14ac:dyDescent="0.25">
      <c r="A43" s="2" t="s">
        <v>36</v>
      </c>
      <c r="B43" s="27" t="s">
        <v>34</v>
      </c>
      <c r="C43" s="9">
        <v>0.9</v>
      </c>
      <c r="D43" s="6">
        <v>42025487</v>
      </c>
      <c r="E43" s="6">
        <v>9179</v>
      </c>
      <c r="F43" s="6">
        <f>E43/D43*100</f>
        <v>2.1841507749809062E-2</v>
      </c>
      <c r="G43" s="2">
        <f>F43*562/100</f>
        <v>0.12274927355392692</v>
      </c>
      <c r="H43" s="2">
        <f t="shared" si="13"/>
        <v>122749.27355392692</v>
      </c>
      <c r="I43" s="15">
        <f t="shared" si="14"/>
        <v>329.08652427326251</v>
      </c>
    </row>
    <row r="44" spans="1:9" x14ac:dyDescent="0.25">
      <c r="B44" s="25"/>
      <c r="C44" s="9">
        <v>0.9</v>
      </c>
      <c r="D44" s="4">
        <v>22549532</v>
      </c>
      <c r="E44" s="4">
        <v>4239</v>
      </c>
      <c r="F44" s="4">
        <f>E44/D44*100</f>
        <v>1.8798616308311852E-2</v>
      </c>
      <c r="G44" s="5">
        <f>F44*562/100</f>
        <v>0.10564822365271262</v>
      </c>
      <c r="H44" s="5">
        <f t="shared" si="13"/>
        <v>105648.22365271262</v>
      </c>
      <c r="I44" s="14">
        <f t="shared" si="14"/>
        <v>283.23920550325101</v>
      </c>
    </row>
    <row r="45" spans="1:9" x14ac:dyDescent="0.25">
      <c r="A45" s="1"/>
      <c r="B45" s="26"/>
      <c r="C45" s="12"/>
      <c r="D45" s="7" t="s">
        <v>43</v>
      </c>
      <c r="E45" s="7"/>
      <c r="F45" s="7">
        <f>(F44+F43)/2</f>
        <v>2.0320062029060455E-2</v>
      </c>
      <c r="G45" s="1">
        <f>F45*562/100</f>
        <v>0.11419874860331976</v>
      </c>
      <c r="H45" s="1">
        <f t="shared" si="13"/>
        <v>114198.74860331976</v>
      </c>
      <c r="I45" s="29">
        <f t="shared" si="14"/>
        <v>306.16286488825676</v>
      </c>
    </row>
    <row r="46" spans="1:9" x14ac:dyDescent="0.25">
      <c r="A46" s="6" t="s">
        <v>16</v>
      </c>
      <c r="B46" s="27" t="s">
        <v>14</v>
      </c>
      <c r="C46" s="9">
        <v>0.9</v>
      </c>
      <c r="D46" s="6">
        <v>45579369</v>
      </c>
      <c r="E46" s="6">
        <v>35324</v>
      </c>
      <c r="F46" s="6">
        <f>E46/D46*100</f>
        <v>7.7499975921123426E-2</v>
      </c>
      <c r="G46" s="6">
        <f>F46*719/100</f>
        <v>0.55722482687287744</v>
      </c>
      <c r="H46" s="6">
        <f t="shared" si="13"/>
        <v>557224.82687287743</v>
      </c>
      <c r="I46" s="17">
        <f t="shared" si="14"/>
        <v>1493.9003401417626</v>
      </c>
    </row>
    <row r="47" spans="1:9" x14ac:dyDescent="0.25">
      <c r="A47" s="4"/>
      <c r="B47" s="25"/>
      <c r="C47" s="9">
        <v>0.9</v>
      </c>
      <c r="D47" s="4">
        <v>21847108</v>
      </c>
      <c r="E47" s="4">
        <v>13497</v>
      </c>
      <c r="F47" s="4">
        <f>E47/D47*100</f>
        <v>6.1779343975413126E-2</v>
      </c>
      <c r="G47" s="4">
        <f>F47*719/100</f>
        <v>0.44419348318322038</v>
      </c>
      <c r="H47" s="4">
        <f t="shared" si="13"/>
        <v>444193.48318322038</v>
      </c>
      <c r="I47" s="16">
        <f t="shared" si="14"/>
        <v>1190.8672471400009</v>
      </c>
    </row>
    <row r="48" spans="1:9" x14ac:dyDescent="0.25">
      <c r="A48" s="7"/>
      <c r="B48" s="26"/>
      <c r="C48" s="12"/>
      <c r="D48" s="7" t="s">
        <v>11</v>
      </c>
      <c r="E48" s="7"/>
      <c r="F48" s="7">
        <f>(F47+F46)/2</f>
        <v>6.9639659948268276E-2</v>
      </c>
      <c r="G48" s="7">
        <f>F48*719/100</f>
        <v>0.50070915502804891</v>
      </c>
      <c r="H48" s="7">
        <f t="shared" si="13"/>
        <v>500709.1550280489</v>
      </c>
      <c r="I48" s="29">
        <f t="shared" si="14"/>
        <v>1342.3837936408818</v>
      </c>
    </row>
    <row r="49" spans="1:9" x14ac:dyDescent="0.25">
      <c r="A49" s="5" t="s">
        <v>17</v>
      </c>
      <c r="B49" s="25" t="s">
        <v>18</v>
      </c>
      <c r="C49" s="9">
        <v>0.9</v>
      </c>
      <c r="D49" s="4">
        <v>35589185</v>
      </c>
      <c r="E49" s="4">
        <v>9687</v>
      </c>
      <c r="F49" s="4">
        <f>E49/D49*100</f>
        <v>2.7218943058122853E-2</v>
      </c>
      <c r="G49" s="5">
        <f>F49*489/100</f>
        <v>0.13310063155422075</v>
      </c>
      <c r="H49" s="5">
        <f t="shared" si="13"/>
        <v>133100.63155422074</v>
      </c>
      <c r="I49" s="14">
        <f t="shared" si="14"/>
        <v>356.83815430085991</v>
      </c>
    </row>
    <row r="50" spans="1:9" x14ac:dyDescent="0.25">
      <c r="B50" s="25"/>
      <c r="C50" s="9">
        <v>0.9</v>
      </c>
      <c r="D50" s="4">
        <v>26667669</v>
      </c>
      <c r="E50" s="4">
        <v>5621</v>
      </c>
      <c r="F50" s="4">
        <f>E50/D50*100</f>
        <v>2.1077957732263741E-2</v>
      </c>
      <c r="G50" s="5">
        <f>F50*489/100</f>
        <v>0.10307121331076968</v>
      </c>
      <c r="H50" s="5">
        <f t="shared" si="13"/>
        <v>103071.21331076969</v>
      </c>
      <c r="I50" s="14">
        <f t="shared" si="14"/>
        <v>276.33033059187585</v>
      </c>
    </row>
    <row r="51" spans="1:9" x14ac:dyDescent="0.25">
      <c r="A51" s="1"/>
      <c r="B51" s="26"/>
      <c r="C51" s="9"/>
      <c r="D51" s="7" t="s">
        <v>11</v>
      </c>
      <c r="E51" s="7"/>
      <c r="F51" s="7">
        <f>(F50+F49)/2</f>
        <v>2.4148450395193297E-2</v>
      </c>
      <c r="G51" s="1">
        <f>F51*489/100</f>
        <v>0.11808592243249523</v>
      </c>
      <c r="H51" s="1">
        <f t="shared" si="13"/>
        <v>118085.92243249522</v>
      </c>
      <c r="I51" s="29">
        <f t="shared" si="14"/>
        <v>316.58424244636791</v>
      </c>
    </row>
    <row r="52" spans="1:9" x14ac:dyDescent="0.25">
      <c r="A52" s="10" t="s">
        <v>33</v>
      </c>
      <c r="B52" s="24" t="s">
        <v>32</v>
      </c>
      <c r="C52" s="13">
        <v>0.9</v>
      </c>
      <c r="D52" s="11">
        <v>129829243</v>
      </c>
      <c r="E52" s="11">
        <v>99967</v>
      </c>
      <c r="F52" s="11">
        <f>E52/D52*100</f>
        <v>7.6998831457409017E-2</v>
      </c>
      <c r="G52" s="10">
        <f>F52*557/100</f>
        <v>0.4288834912177682</v>
      </c>
      <c r="H52" s="10">
        <f t="shared" si="13"/>
        <v>428883.49121776817</v>
      </c>
      <c r="I52" s="31">
        <f t="shared" si="14"/>
        <v>1149.821692272837</v>
      </c>
    </row>
    <row r="53" spans="1:9" x14ac:dyDescent="0.25">
      <c r="A53" s="6" t="s">
        <v>55</v>
      </c>
      <c r="B53" s="24" t="s">
        <v>35</v>
      </c>
      <c r="C53" s="13">
        <v>0.8</v>
      </c>
      <c r="D53" s="11">
        <v>151251019</v>
      </c>
      <c r="E53" s="11">
        <v>41832</v>
      </c>
      <c r="F53" s="11">
        <f>E53/D53*100</f>
        <v>2.7657334328438477E-2</v>
      </c>
      <c r="G53" s="11">
        <f>F53*416/100</f>
        <v>0.11505451080630406</v>
      </c>
      <c r="H53" s="11">
        <f t="shared" si="13"/>
        <v>115054.51080630407</v>
      </c>
      <c r="I53" s="31">
        <f t="shared" si="14"/>
        <v>308.45713352896536</v>
      </c>
    </row>
    <row r="56" spans="1:9" x14ac:dyDescent="0.25">
      <c r="A56" s="4" t="s">
        <v>48</v>
      </c>
      <c r="B56" s="18" t="s">
        <v>45</v>
      </c>
      <c r="D56" s="4"/>
      <c r="E56" s="4"/>
      <c r="F56" s="4"/>
    </row>
    <row r="57" spans="1:9" x14ac:dyDescent="0.25">
      <c r="B57" s="21" t="s">
        <v>46</v>
      </c>
      <c r="D57" s="4"/>
      <c r="E57" s="4"/>
      <c r="F57" s="4"/>
    </row>
    <row r="58" spans="1:9" x14ac:dyDescent="0.25">
      <c r="B58" s="25" t="s">
        <v>47</v>
      </c>
      <c r="D58" s="4"/>
      <c r="E58" s="4"/>
      <c r="F58" s="4"/>
    </row>
    <row r="59" spans="1:9" x14ac:dyDescent="0.25">
      <c r="D59" s="4"/>
      <c r="E59" s="4"/>
      <c r="F59" s="4"/>
    </row>
    <row r="65" spans="4:6" x14ac:dyDescent="0.25">
      <c r="D65" s="4"/>
      <c r="E65" s="4"/>
      <c r="F65" s="4"/>
    </row>
    <row r="72" spans="4:6" x14ac:dyDescent="0.25">
      <c r="D72" s="4"/>
      <c r="E72" s="4"/>
      <c r="F72" s="4"/>
    </row>
    <row r="73" spans="4:6" x14ac:dyDescent="0.25">
      <c r="D73" s="4"/>
      <c r="E73" s="4"/>
      <c r="F73" s="4"/>
    </row>
    <row r="77" spans="4:6" x14ac:dyDescent="0.25">
      <c r="D77" s="4"/>
      <c r="E77" s="4"/>
      <c r="F77" s="4"/>
    </row>
    <row r="78" spans="4:6" x14ac:dyDescent="0.25">
      <c r="D78" s="4"/>
      <c r="E78" s="4"/>
      <c r="F78" s="4"/>
    </row>
    <row r="79" spans="4:6" x14ac:dyDescent="0.25">
      <c r="D79" s="4"/>
      <c r="E79" s="4"/>
      <c r="F79" s="4"/>
    </row>
    <row r="80" spans="4:6" x14ac:dyDescent="0.25">
      <c r="D80" s="4"/>
      <c r="E80" s="4"/>
      <c r="F80" s="4"/>
    </row>
    <row r="81" spans="1:9" x14ac:dyDescent="0.25">
      <c r="D81" s="4"/>
      <c r="E81" s="4"/>
      <c r="F81" s="4"/>
    </row>
    <row r="82" spans="1:9" x14ac:dyDescent="0.25">
      <c r="A82" s="5" t="s">
        <v>38</v>
      </c>
      <c r="B82" s="8" t="s">
        <v>35</v>
      </c>
      <c r="D82" s="4">
        <v>227592912</v>
      </c>
      <c r="E82" s="4">
        <v>1385</v>
      </c>
      <c r="F82" s="4">
        <f t="shared" ref="F82:F83" si="15">E82/D82*100</f>
        <v>6.0854267728689194E-4</v>
      </c>
      <c r="G82" s="5">
        <f>F82*416/100</f>
        <v>2.5315375375134703E-3</v>
      </c>
      <c r="H82" s="5">
        <f t="shared" ref="H82:H83" si="16">G82*10^6</f>
        <v>2531.5375375134704</v>
      </c>
      <c r="I82" s="14">
        <f t="shared" ref="I82:I83" si="17">H82/373</f>
        <v>6.7869639075428161</v>
      </c>
    </row>
    <row r="83" spans="1:9" x14ac:dyDescent="0.25">
      <c r="D83" s="4">
        <v>151215019</v>
      </c>
      <c r="E83" s="4">
        <v>782</v>
      </c>
      <c r="F83" s="4">
        <f t="shared" si="15"/>
        <v>5.1714439820293252E-4</v>
      </c>
      <c r="G83" s="5">
        <f>F83*416/100</f>
        <v>2.1513206965241994E-3</v>
      </c>
      <c r="H83" s="5">
        <f t="shared" si="16"/>
        <v>2151.3206965241993</v>
      </c>
      <c r="I83" s="14">
        <f t="shared" si="17"/>
        <v>5.7676158083758695</v>
      </c>
    </row>
    <row r="84" spans="1:9" x14ac:dyDescent="0.25">
      <c r="D84" s="3">
        <v>227592912</v>
      </c>
      <c r="E84" s="3">
        <v>1385</v>
      </c>
      <c r="F84" s="4">
        <f t="shared" ref="F84" si="18">E84/D84*100</f>
        <v>6.0854267728689194E-4</v>
      </c>
      <c r="G84" s="5">
        <f t="shared" ref="G84" si="19">F84*416/100</f>
        <v>2.5315375375134703E-3</v>
      </c>
      <c r="H84" s="5">
        <f t="shared" ref="H84" si="20">G84*10^6</f>
        <v>2531.5375375134704</v>
      </c>
      <c r="I84" s="14">
        <f t="shared" ref="I84" si="21">H84/373</f>
        <v>6.7869639075428161</v>
      </c>
    </row>
    <row r="85" spans="1:9" x14ac:dyDescent="0.25">
      <c r="F85" s="4"/>
    </row>
    <row r="90" spans="1:9" x14ac:dyDescent="0.25">
      <c r="D90" s="4"/>
      <c r="E90" s="4"/>
      <c r="F90" s="4"/>
    </row>
    <row r="91" spans="1:9" x14ac:dyDescent="0.25">
      <c r="D91" s="4"/>
      <c r="E91" s="4"/>
      <c r="F91" s="4"/>
    </row>
    <row r="92" spans="1:9" x14ac:dyDescent="0.25">
      <c r="D92" s="4"/>
      <c r="E92" s="4"/>
      <c r="F92" s="4"/>
    </row>
    <row r="93" spans="1:9" x14ac:dyDescent="0.25">
      <c r="D93" s="4"/>
      <c r="E93" s="4"/>
      <c r="F93" s="4"/>
    </row>
    <row r="94" spans="1:9" x14ac:dyDescent="0.25">
      <c r="D94" s="4"/>
      <c r="E94" s="4"/>
      <c r="F94" s="4"/>
    </row>
    <row r="95" spans="1:9" x14ac:dyDescent="0.25">
      <c r="D95" s="4"/>
      <c r="E95" s="4"/>
      <c r="F95" s="4"/>
    </row>
    <row r="96" spans="1:9" x14ac:dyDescent="0.25">
      <c r="D96" s="4"/>
      <c r="E96" s="4"/>
      <c r="F96" s="4"/>
    </row>
    <row r="97" spans="4:6" x14ac:dyDescent="0.25">
      <c r="D97" s="4"/>
      <c r="E97" s="4"/>
      <c r="F97" s="4"/>
    </row>
    <row r="98" spans="4:6" x14ac:dyDescent="0.25">
      <c r="D98" s="4"/>
      <c r="E98" s="4"/>
      <c r="F98" s="4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O99"/>
  <sheetViews>
    <sheetView topLeftCell="A10" zoomScaleNormal="100" workbookViewId="0">
      <selection activeCell="B32" sqref="B32"/>
    </sheetView>
  </sheetViews>
  <sheetFormatPr defaultColWidth="8.7109375" defaultRowHeight="15" x14ac:dyDescent="0.25"/>
  <cols>
    <col min="1" max="1" width="13.7109375" style="4" bestFit="1" customWidth="1"/>
    <col min="2" max="2" width="14.5703125" style="28" bestFit="1" customWidth="1"/>
    <col min="3" max="3" width="14.5703125" style="28" customWidth="1"/>
    <col min="4" max="4" width="10" style="4" bestFit="1" customWidth="1"/>
    <col min="5" max="5" width="13.28515625" style="4" customWidth="1"/>
    <col min="6" max="6" width="13.140625" style="4" bestFit="1" customWidth="1"/>
    <col min="7" max="8" width="12" style="4" bestFit="1" customWidth="1"/>
    <col min="9" max="9" width="17" style="16" bestFit="1" customWidth="1"/>
    <col min="10" max="10" width="12" style="4" bestFit="1" customWidth="1"/>
    <col min="11" max="16384" width="8.7109375" style="4"/>
  </cols>
  <sheetData>
    <row r="1" spans="1:15" s="48" customFormat="1" x14ac:dyDescent="0.25">
      <c r="A1" s="48" t="s">
        <v>60</v>
      </c>
      <c r="B1" s="49"/>
      <c r="C1" s="49"/>
      <c r="I1" s="50"/>
    </row>
    <row r="2" spans="1:15" s="46" customFormat="1" ht="60" x14ac:dyDescent="0.25">
      <c r="A2" s="43" t="s">
        <v>12</v>
      </c>
      <c r="B2" s="44" t="s">
        <v>6</v>
      </c>
      <c r="C2" s="44" t="s">
        <v>51</v>
      </c>
      <c r="D2" s="43" t="s">
        <v>1</v>
      </c>
      <c r="E2" s="43" t="s">
        <v>53</v>
      </c>
      <c r="F2" s="43" t="s">
        <v>2</v>
      </c>
      <c r="G2" s="43" t="s">
        <v>3</v>
      </c>
      <c r="H2" s="43" t="s">
        <v>4</v>
      </c>
      <c r="I2" s="45" t="s">
        <v>5</v>
      </c>
      <c r="J2" s="42"/>
      <c r="O2" s="47"/>
    </row>
    <row r="3" spans="1:15" x14ac:dyDescent="0.25">
      <c r="A3" s="51" t="s">
        <v>59</v>
      </c>
      <c r="B3" s="18" t="s">
        <v>7</v>
      </c>
      <c r="C3" s="28">
        <v>0.9</v>
      </c>
      <c r="D3" s="32">
        <v>7118538</v>
      </c>
      <c r="E3" s="4">
        <v>2195</v>
      </c>
      <c r="F3" s="4">
        <f>E3/D3*100</f>
        <v>3.0834983250774245E-2</v>
      </c>
      <c r="G3" s="4">
        <f t="shared" ref="G3:G8" si="0">F3*1418/100</f>
        <v>0.4372400624959788</v>
      </c>
      <c r="H3" s="4">
        <f t="shared" ref="H3:H11" si="1">G3*10^6</f>
        <v>437240.06249597878</v>
      </c>
      <c r="I3" s="16">
        <f>H3/394</f>
        <v>1109.7463515126365</v>
      </c>
      <c r="O3" s="28"/>
    </row>
    <row r="4" spans="1:15" x14ac:dyDescent="0.25">
      <c r="B4" s="18"/>
      <c r="C4" s="28">
        <v>0.9</v>
      </c>
      <c r="D4" s="32">
        <v>7118538</v>
      </c>
      <c r="E4" s="4">
        <v>2091</v>
      </c>
      <c r="F4" s="4">
        <f>E4/D4*100</f>
        <v>2.9374009101307035E-2</v>
      </c>
      <c r="G4" s="4">
        <f t="shared" si="0"/>
        <v>0.41652344905653377</v>
      </c>
      <c r="H4" s="4">
        <f t="shared" si="1"/>
        <v>416523.44905653375</v>
      </c>
      <c r="I4" s="16">
        <f t="shared" ref="I4:I17" si="2">H4/394</f>
        <v>1057.1661143566846</v>
      </c>
      <c r="O4" s="28"/>
    </row>
    <row r="5" spans="1:15" x14ac:dyDescent="0.25">
      <c r="A5" s="7"/>
      <c r="B5" s="19"/>
      <c r="C5" s="12"/>
      <c r="D5" s="7" t="s">
        <v>11</v>
      </c>
      <c r="E5" s="7"/>
      <c r="F5" s="7">
        <f>(F3+F4)/2</f>
        <v>3.0104496176040642E-2</v>
      </c>
      <c r="G5" s="7">
        <f t="shared" si="0"/>
        <v>0.42688175577625631</v>
      </c>
      <c r="H5" s="7">
        <f t="shared" si="1"/>
        <v>426881.75577625632</v>
      </c>
      <c r="I5" s="34">
        <f t="shared" si="2"/>
        <v>1083.4562329346606</v>
      </c>
      <c r="O5" s="28"/>
    </row>
    <row r="6" spans="1:15" x14ac:dyDescent="0.25">
      <c r="A6" s="4" t="s">
        <v>25</v>
      </c>
      <c r="B6" s="18" t="s">
        <v>24</v>
      </c>
      <c r="C6" s="28">
        <v>0.9</v>
      </c>
      <c r="D6" s="4">
        <v>12131464</v>
      </c>
      <c r="E6" s="4">
        <v>3985</v>
      </c>
      <c r="F6" s="4">
        <f>E6/D6*100</f>
        <v>3.2848467423222789E-2</v>
      </c>
      <c r="G6" s="4">
        <f t="shared" si="0"/>
        <v>0.46579126806129911</v>
      </c>
      <c r="H6" s="4">
        <f t="shared" si="1"/>
        <v>465791.26806129911</v>
      </c>
      <c r="I6" s="16">
        <f t="shared" ref="I6:I11" si="3">H6/394</f>
        <v>1182.2113402571044</v>
      </c>
      <c r="O6" s="28"/>
    </row>
    <row r="7" spans="1:15" x14ac:dyDescent="0.25">
      <c r="B7" s="18"/>
      <c r="C7" s="28">
        <v>0.9</v>
      </c>
      <c r="D7" s="4">
        <v>11838382</v>
      </c>
      <c r="E7" s="4">
        <v>3863</v>
      </c>
      <c r="F7" s="4">
        <f>E7/D7*100</f>
        <v>3.2631148412004277E-2</v>
      </c>
      <c r="G7" s="4">
        <f t="shared" si="0"/>
        <v>0.46270968448222066</v>
      </c>
      <c r="H7" s="4">
        <f t="shared" si="1"/>
        <v>462709.68448222068</v>
      </c>
      <c r="I7" s="16">
        <f t="shared" si="3"/>
        <v>1174.390062137616</v>
      </c>
      <c r="O7" s="28"/>
    </row>
    <row r="8" spans="1:15" x14ac:dyDescent="0.25">
      <c r="A8" s="7"/>
      <c r="B8" s="19"/>
      <c r="C8" s="12"/>
      <c r="D8" s="7" t="s">
        <v>11</v>
      </c>
      <c r="E8" s="7"/>
      <c r="F8" s="7">
        <f>(F7+F6)/2</f>
        <v>3.2739807917613536E-2</v>
      </c>
      <c r="G8" s="7">
        <f t="shared" si="0"/>
        <v>0.46425047627175992</v>
      </c>
      <c r="H8" s="7">
        <f t="shared" si="1"/>
        <v>464250.47627175989</v>
      </c>
      <c r="I8" s="34">
        <f t="shared" si="3"/>
        <v>1178.3007011973602</v>
      </c>
      <c r="O8" s="28"/>
    </row>
    <row r="9" spans="1:15" x14ac:dyDescent="0.25">
      <c r="A9" s="4" t="s">
        <v>26</v>
      </c>
      <c r="B9" s="18" t="s">
        <v>28</v>
      </c>
      <c r="C9" s="28">
        <v>0.9</v>
      </c>
      <c r="D9" s="4">
        <v>5925220</v>
      </c>
      <c r="E9" s="4">
        <v>1435</v>
      </c>
      <c r="F9" s="4">
        <f>E9/D9*100</f>
        <v>2.4218510030007325E-2</v>
      </c>
      <c r="G9" s="4">
        <f>F9*1400/100</f>
        <v>0.33905914042010254</v>
      </c>
      <c r="H9" s="4">
        <f t="shared" si="1"/>
        <v>339059.14042010257</v>
      </c>
      <c r="I9" s="16">
        <f t="shared" si="3"/>
        <v>860.55619395965118</v>
      </c>
      <c r="O9" s="28"/>
    </row>
    <row r="10" spans="1:15" x14ac:dyDescent="0.25">
      <c r="B10" s="18"/>
      <c r="C10" s="28">
        <v>0.9</v>
      </c>
      <c r="D10" s="4">
        <v>3203380</v>
      </c>
      <c r="E10" s="4">
        <v>526</v>
      </c>
      <c r="F10" s="4">
        <f>E10/D10*100</f>
        <v>1.6420156210003187E-2</v>
      </c>
      <c r="G10" s="4">
        <f>F10*1418/100</f>
        <v>0.23283781505784518</v>
      </c>
      <c r="H10" s="4">
        <f t="shared" si="1"/>
        <v>232837.81505784518</v>
      </c>
      <c r="I10" s="16">
        <f t="shared" si="3"/>
        <v>590.95892146661208</v>
      </c>
      <c r="O10" s="28"/>
    </row>
    <row r="11" spans="1:15" x14ac:dyDescent="0.25">
      <c r="A11" s="7"/>
      <c r="B11" s="19"/>
      <c r="C11" s="12"/>
      <c r="D11" s="7" t="s">
        <v>11</v>
      </c>
      <c r="E11" s="7"/>
      <c r="F11" s="7">
        <f>(F10+F9)/2</f>
        <v>2.0319333120005258E-2</v>
      </c>
      <c r="G11" s="7">
        <f>F11*1418/100</f>
        <v>0.28812814364167455</v>
      </c>
      <c r="H11" s="7">
        <f t="shared" si="1"/>
        <v>288128.14364167454</v>
      </c>
      <c r="I11" s="34">
        <f t="shared" si="3"/>
        <v>731.28970467430088</v>
      </c>
      <c r="O11" s="28"/>
    </row>
    <row r="12" spans="1:15" x14ac:dyDescent="0.25">
      <c r="A12" s="4" t="s">
        <v>57</v>
      </c>
      <c r="B12" s="18" t="s">
        <v>8</v>
      </c>
      <c r="C12" s="28">
        <v>0.9</v>
      </c>
      <c r="D12" s="4">
        <v>11798153</v>
      </c>
      <c r="E12" s="4">
        <v>2703</v>
      </c>
      <c r="F12" s="4">
        <f>E12/D12*100</f>
        <v>2.2910365715718386E-2</v>
      </c>
      <c r="G12" s="4">
        <f t="shared" ref="G12:G17" si="4">F12*1394/100</f>
        <v>0.31937049807711426</v>
      </c>
      <c r="H12" s="4">
        <f t="shared" ref="H12:H17" si="5">G12*10^6</f>
        <v>319370.49807711429</v>
      </c>
      <c r="I12" s="16">
        <f t="shared" si="2"/>
        <v>810.58502050029006</v>
      </c>
      <c r="O12" s="28"/>
    </row>
    <row r="13" spans="1:15" x14ac:dyDescent="0.25">
      <c r="B13" s="18"/>
      <c r="C13" s="28">
        <v>0.9</v>
      </c>
      <c r="D13" s="4">
        <v>12647650</v>
      </c>
      <c r="E13" s="4">
        <v>3067</v>
      </c>
      <c r="F13" s="4">
        <f>E13/D13*100</f>
        <v>2.4249564148280511E-2</v>
      </c>
      <c r="G13" s="4">
        <f t="shared" si="4"/>
        <v>0.3380389242270303</v>
      </c>
      <c r="H13" s="4">
        <f t="shared" si="5"/>
        <v>338038.92422703031</v>
      </c>
      <c r="I13" s="16">
        <f t="shared" si="2"/>
        <v>857.96681275896015</v>
      </c>
      <c r="O13" s="28"/>
    </row>
    <row r="14" spans="1:15" x14ac:dyDescent="0.25">
      <c r="A14" s="7"/>
      <c r="B14" s="19"/>
      <c r="C14" s="12"/>
      <c r="D14" s="7" t="s">
        <v>11</v>
      </c>
      <c r="E14" s="7"/>
      <c r="F14" s="7">
        <f>(F12+F13)/2</f>
        <v>2.3579964931999448E-2</v>
      </c>
      <c r="G14" s="7">
        <f t="shared" si="4"/>
        <v>0.32870471115207228</v>
      </c>
      <c r="H14" s="7">
        <f t="shared" si="5"/>
        <v>328704.7111520723</v>
      </c>
      <c r="I14" s="34">
        <f t="shared" si="2"/>
        <v>834.27591662962516</v>
      </c>
      <c r="O14" s="28"/>
    </row>
    <row r="15" spans="1:15" x14ac:dyDescent="0.25">
      <c r="A15" s="51" t="s">
        <v>58</v>
      </c>
      <c r="B15" s="18" t="s">
        <v>9</v>
      </c>
      <c r="C15" s="28">
        <v>0.9</v>
      </c>
      <c r="D15" s="4">
        <v>12086429</v>
      </c>
      <c r="E15" s="4">
        <v>1482</v>
      </c>
      <c r="F15" s="4">
        <f>E15/D15*100</f>
        <v>1.2261686226758953E-2</v>
      </c>
      <c r="G15" s="4">
        <f t="shared" si="4"/>
        <v>0.17092790600101981</v>
      </c>
      <c r="H15" s="4">
        <f t="shared" si="5"/>
        <v>170927.90600101982</v>
      </c>
      <c r="I15" s="16">
        <f t="shared" si="2"/>
        <v>433.82717259142083</v>
      </c>
      <c r="O15" s="28"/>
    </row>
    <row r="16" spans="1:15" x14ac:dyDescent="0.25">
      <c r="B16" s="18"/>
      <c r="C16" s="28">
        <v>0.9</v>
      </c>
      <c r="D16" s="4">
        <v>12827189</v>
      </c>
      <c r="E16" s="4">
        <v>1551</v>
      </c>
      <c r="F16" s="4">
        <f>E16/D16*100</f>
        <v>1.209150344631236E-2</v>
      </c>
      <c r="G16" s="4">
        <f t="shared" si="4"/>
        <v>0.16855555804159431</v>
      </c>
      <c r="H16" s="4">
        <f t="shared" si="5"/>
        <v>168555.55804159431</v>
      </c>
      <c r="I16" s="16">
        <f t="shared" si="2"/>
        <v>427.80598487714292</v>
      </c>
      <c r="O16" s="28"/>
    </row>
    <row r="17" spans="1:15" x14ac:dyDescent="0.25">
      <c r="A17" s="7"/>
      <c r="B17" s="19"/>
      <c r="C17" s="12"/>
      <c r="D17" s="7" t="s">
        <v>11</v>
      </c>
      <c r="E17" s="7"/>
      <c r="F17" s="7">
        <f>(F15+F16)/2</f>
        <v>1.2176594836535656E-2</v>
      </c>
      <c r="G17" s="7">
        <f t="shared" si="4"/>
        <v>0.16974173202130705</v>
      </c>
      <c r="H17" s="7">
        <f t="shared" si="5"/>
        <v>169741.73202130705</v>
      </c>
      <c r="I17" s="34">
        <f t="shared" si="2"/>
        <v>430.81657873428185</v>
      </c>
      <c r="O17" s="28"/>
    </row>
    <row r="18" spans="1:15" x14ac:dyDescent="0.25">
      <c r="A18" s="52" t="s">
        <v>49</v>
      </c>
      <c r="B18" s="20" t="s">
        <v>39</v>
      </c>
      <c r="C18" s="33">
        <v>0.9</v>
      </c>
      <c r="D18" s="6">
        <v>6927194</v>
      </c>
      <c r="E18" s="6">
        <v>1101</v>
      </c>
      <c r="F18" s="6">
        <f>E18/D18*100</f>
        <v>1.5893881418652341E-2</v>
      </c>
      <c r="G18" s="6">
        <f t="shared" ref="G18:G23" si="6">F18*1406/100</f>
        <v>0.22346797274625194</v>
      </c>
      <c r="H18" s="6">
        <f t="shared" ref="H18:H40" si="7">G18*10^6</f>
        <v>223467.97274625194</v>
      </c>
      <c r="I18" s="17">
        <f t="shared" ref="I18:I40" si="8">H18/394</f>
        <v>567.17759580266988</v>
      </c>
      <c r="O18" s="28"/>
    </row>
    <row r="19" spans="1:15" x14ac:dyDescent="0.25">
      <c r="B19" s="18"/>
      <c r="C19" s="28">
        <v>0.9</v>
      </c>
      <c r="D19" s="4">
        <v>6927194</v>
      </c>
      <c r="E19" s="4">
        <v>1064</v>
      </c>
      <c r="F19" s="4">
        <f>E19/D19*100</f>
        <v>1.5359754613484192E-2</v>
      </c>
      <c r="G19" s="4">
        <f t="shared" si="6"/>
        <v>0.21595814986558776</v>
      </c>
      <c r="H19" s="4">
        <f t="shared" si="7"/>
        <v>215958.14986558777</v>
      </c>
      <c r="I19" s="16">
        <f t="shared" si="8"/>
        <v>548.11713163854768</v>
      </c>
      <c r="O19" s="28"/>
    </row>
    <row r="20" spans="1:15" x14ac:dyDescent="0.25">
      <c r="A20" s="7"/>
      <c r="B20" s="19"/>
      <c r="C20" s="12"/>
      <c r="D20" s="7"/>
      <c r="E20" s="7"/>
      <c r="F20" s="7">
        <f>(F19+F18)/2</f>
        <v>1.5626818016068265E-2</v>
      </c>
      <c r="G20" s="7">
        <f t="shared" si="6"/>
        <v>0.2197130613059198</v>
      </c>
      <c r="H20" s="7">
        <f t="shared" si="7"/>
        <v>219713.06130591981</v>
      </c>
      <c r="I20" s="34">
        <f t="shared" si="8"/>
        <v>557.64736372060861</v>
      </c>
      <c r="O20" s="28"/>
    </row>
    <row r="21" spans="1:15" x14ac:dyDescent="0.25">
      <c r="A21" s="52" t="s">
        <v>50</v>
      </c>
      <c r="B21" s="18" t="s">
        <v>40</v>
      </c>
      <c r="C21" s="28">
        <v>0.9</v>
      </c>
      <c r="D21" s="4">
        <v>6829999</v>
      </c>
      <c r="E21" s="4">
        <v>1086</v>
      </c>
      <c r="F21" s="4">
        <f>E21/D21*100</f>
        <v>1.5900441566682511E-2</v>
      </c>
      <c r="G21" s="4">
        <f t="shared" si="6"/>
        <v>0.22356020842755611</v>
      </c>
      <c r="H21" s="4">
        <f t="shared" si="7"/>
        <v>223560.20842755612</v>
      </c>
      <c r="I21" s="16">
        <f t="shared" si="8"/>
        <v>567.41169651663995</v>
      </c>
      <c r="O21" s="28"/>
    </row>
    <row r="22" spans="1:15" x14ac:dyDescent="0.25">
      <c r="B22" s="18"/>
      <c r="C22" s="28">
        <v>0.9</v>
      </c>
      <c r="D22" s="4">
        <v>6829999</v>
      </c>
      <c r="E22" s="4">
        <v>1012</v>
      </c>
      <c r="F22" s="4">
        <f>E22/D22*100</f>
        <v>1.4816986063980391E-2</v>
      </c>
      <c r="G22" s="4">
        <f t="shared" si="6"/>
        <v>0.20832682405956429</v>
      </c>
      <c r="H22" s="4">
        <f t="shared" si="7"/>
        <v>208326.8240595643</v>
      </c>
      <c r="I22" s="16">
        <f t="shared" si="8"/>
        <v>528.74828441513785</v>
      </c>
      <c r="O22" s="28"/>
    </row>
    <row r="23" spans="1:15" x14ac:dyDescent="0.25">
      <c r="A23" s="7"/>
      <c r="B23" s="19"/>
      <c r="C23" s="12"/>
      <c r="D23" s="7"/>
      <c r="E23" s="7"/>
      <c r="F23" s="7">
        <f>(F21+F22)/2</f>
        <v>1.5358713815331451E-2</v>
      </c>
      <c r="G23" s="7">
        <f t="shared" si="6"/>
        <v>0.2159435162435602</v>
      </c>
      <c r="H23" s="7">
        <f t="shared" si="7"/>
        <v>215943.51624356021</v>
      </c>
      <c r="I23" s="34">
        <f t="shared" si="8"/>
        <v>548.07999046588884</v>
      </c>
      <c r="O23" s="28"/>
    </row>
    <row r="24" spans="1:15" x14ac:dyDescent="0.25">
      <c r="A24" s="4" t="s">
        <v>22</v>
      </c>
      <c r="B24" s="21" t="s">
        <v>20</v>
      </c>
      <c r="C24" s="28">
        <v>0.9</v>
      </c>
      <c r="D24" s="4">
        <v>34426712</v>
      </c>
      <c r="E24" s="4">
        <v>2965</v>
      </c>
      <c r="F24" s="4">
        <f>E24/D24*100</f>
        <v>8.612498341404198E-3</v>
      </c>
      <c r="G24" s="4">
        <f>F24*1076/100</f>
        <v>9.2670482153509162E-2</v>
      </c>
      <c r="H24" s="4">
        <f t="shared" si="7"/>
        <v>92670.482153509161</v>
      </c>
      <c r="I24" s="16">
        <f t="shared" si="8"/>
        <v>235.20426942515016</v>
      </c>
      <c r="O24" s="28"/>
    </row>
    <row r="25" spans="1:15" x14ac:dyDescent="0.25">
      <c r="B25" s="21"/>
      <c r="C25" s="28">
        <v>0.9</v>
      </c>
      <c r="D25" s="4">
        <v>33377618</v>
      </c>
      <c r="E25" s="4">
        <v>2956</v>
      </c>
      <c r="F25" s="4">
        <f>E25/D25*100</f>
        <v>8.8562341386973758E-3</v>
      </c>
      <c r="G25" s="4">
        <f>F25*1076/100</f>
        <v>9.5293079332383762E-2</v>
      </c>
      <c r="H25" s="4">
        <f t="shared" si="7"/>
        <v>95293.079332383757</v>
      </c>
      <c r="I25" s="16">
        <f t="shared" si="8"/>
        <v>241.86060744259836</v>
      </c>
      <c r="O25" s="28"/>
    </row>
    <row r="26" spans="1:15" x14ac:dyDescent="0.25">
      <c r="A26" s="7"/>
      <c r="B26" s="23"/>
      <c r="C26" s="12"/>
      <c r="D26" s="7" t="s">
        <v>23</v>
      </c>
      <c r="E26" s="7"/>
      <c r="F26" s="7">
        <f>(F25+F24)/2</f>
        <v>8.7343662400507869E-3</v>
      </c>
      <c r="G26" s="7">
        <f>F26*1076/100</f>
        <v>9.3981780742946469E-2</v>
      </c>
      <c r="H26" s="7">
        <f t="shared" si="7"/>
        <v>93981.780742946474</v>
      </c>
      <c r="I26" s="34">
        <f t="shared" si="8"/>
        <v>238.53243843387429</v>
      </c>
      <c r="O26" s="28"/>
    </row>
    <row r="27" spans="1:15" x14ac:dyDescent="0.25">
      <c r="A27" s="11" t="s">
        <v>31</v>
      </c>
      <c r="B27" s="38" t="s">
        <v>44</v>
      </c>
      <c r="C27" s="13">
        <v>0.8</v>
      </c>
      <c r="D27" s="11">
        <v>1003689</v>
      </c>
      <c r="E27" s="11">
        <v>106</v>
      </c>
      <c r="F27" s="11">
        <f>E27/D27*100</f>
        <v>1.0561040322251216E-2</v>
      </c>
      <c r="G27" s="11">
        <f>F27*905/100</f>
        <v>9.5577414916373518E-2</v>
      </c>
      <c r="H27" s="11">
        <f t="shared" si="7"/>
        <v>95577.414916373513</v>
      </c>
      <c r="I27" s="35">
        <f t="shared" si="8"/>
        <v>242.58227136135409</v>
      </c>
      <c r="O27" s="28"/>
    </row>
    <row r="28" spans="1:15" x14ac:dyDescent="0.25">
      <c r="A28" s="4" t="s">
        <v>27</v>
      </c>
      <c r="B28" s="25" t="s">
        <v>29</v>
      </c>
      <c r="C28" s="28">
        <v>0.9</v>
      </c>
      <c r="D28" s="4">
        <v>65557484</v>
      </c>
      <c r="E28" s="4">
        <v>32</v>
      </c>
      <c r="F28" s="4">
        <f>E28/D28*100</f>
        <v>4.8812123418281277E-5</v>
      </c>
      <c r="G28" s="4">
        <f>F28*911/100</f>
        <v>4.4467844434054244E-4</v>
      </c>
      <c r="H28" s="4">
        <f>G28*10^6</f>
        <v>444.67844434054246</v>
      </c>
      <c r="I28" s="16">
        <f>H28/394</f>
        <v>1.1286254932501079</v>
      </c>
      <c r="O28" s="28"/>
    </row>
    <row r="29" spans="1:15" x14ac:dyDescent="0.25">
      <c r="B29" s="25"/>
      <c r="C29" s="28">
        <v>0.9</v>
      </c>
      <c r="D29" s="4">
        <v>32790867</v>
      </c>
      <c r="E29" s="4">
        <v>43</v>
      </c>
      <c r="F29" s="4">
        <f>E29/D29*100</f>
        <v>1.3113407461900901E-4</v>
      </c>
      <c r="G29" s="4">
        <f>F29*911/100</f>
        <v>1.194631419779172E-3</v>
      </c>
      <c r="H29" s="4">
        <f>G29*10^6</f>
        <v>1194.6314197791719</v>
      </c>
      <c r="I29" s="16">
        <f>H29/394</f>
        <v>3.0320594410638879</v>
      </c>
      <c r="O29" s="28"/>
    </row>
    <row r="30" spans="1:15" x14ac:dyDescent="0.25">
      <c r="A30" s="7"/>
      <c r="B30" s="26"/>
      <c r="C30" s="12"/>
      <c r="D30" s="7" t="s">
        <v>11</v>
      </c>
      <c r="E30" s="7"/>
      <c r="F30" s="7">
        <f>(F29+F28)/2</f>
        <v>8.9973099018645145E-5</v>
      </c>
      <c r="G30" s="7">
        <f>F30*911/100</f>
        <v>8.1965493205985731E-4</v>
      </c>
      <c r="H30" s="7">
        <f>G30*10^6</f>
        <v>819.65493205985729</v>
      </c>
      <c r="I30" s="34">
        <f>H30/394</f>
        <v>2.0803424671569983</v>
      </c>
      <c r="O30" s="28"/>
    </row>
    <row r="31" spans="1:15" x14ac:dyDescent="0.25">
      <c r="A31" s="4" t="s">
        <v>56</v>
      </c>
      <c r="B31" s="25" t="s">
        <v>21</v>
      </c>
      <c r="C31" s="28">
        <v>0.9</v>
      </c>
      <c r="D31" s="4">
        <v>133790000</v>
      </c>
      <c r="E31" s="4">
        <v>45629</v>
      </c>
      <c r="F31" s="4">
        <f>E31/D31*100</f>
        <v>3.4104940578518574E-2</v>
      </c>
      <c r="G31" s="4">
        <f>F31*562/100</f>
        <v>0.19166976605127439</v>
      </c>
      <c r="H31" s="4">
        <f t="shared" si="7"/>
        <v>191669.7660512744</v>
      </c>
      <c r="I31" s="36">
        <f t="shared" si="8"/>
        <v>486.47148743978278</v>
      </c>
      <c r="O31" s="28"/>
    </row>
    <row r="32" spans="1:15" x14ac:dyDescent="0.25">
      <c r="A32" s="6" t="s">
        <v>13</v>
      </c>
      <c r="B32" s="27" t="s">
        <v>61</v>
      </c>
      <c r="C32" s="33">
        <v>0.9</v>
      </c>
      <c r="D32" s="6">
        <v>9553132</v>
      </c>
      <c r="E32" s="6">
        <v>312</v>
      </c>
      <c r="F32" s="6">
        <f>E32/D32*100</f>
        <v>3.2659446137664593E-3</v>
      </c>
      <c r="G32" s="6">
        <f>F32*588/100</f>
        <v>1.920375432894678E-2</v>
      </c>
      <c r="H32" s="6">
        <f t="shared" si="7"/>
        <v>19203.754328946779</v>
      </c>
      <c r="I32" s="17">
        <f t="shared" si="8"/>
        <v>48.740493220677102</v>
      </c>
      <c r="O32" s="28"/>
    </row>
    <row r="33" spans="1:15" x14ac:dyDescent="0.25">
      <c r="B33" s="25"/>
      <c r="C33" s="28">
        <v>0.9</v>
      </c>
      <c r="D33" s="4">
        <v>20326896</v>
      </c>
      <c r="E33" s="4">
        <v>1688</v>
      </c>
      <c r="F33" s="4">
        <f>E33/D33*100</f>
        <v>8.3042683939544924E-3</v>
      </c>
      <c r="G33" s="6">
        <f t="shared" ref="G33:G34" si="9">F33*588/100</f>
        <v>4.8829098156452415E-2</v>
      </c>
      <c r="H33" s="4">
        <f t="shared" si="7"/>
        <v>48829.098156452412</v>
      </c>
      <c r="I33" s="16">
        <f t="shared" si="8"/>
        <v>123.93172120927008</v>
      </c>
      <c r="O33" s="28"/>
    </row>
    <row r="34" spans="1:15" x14ac:dyDescent="0.25">
      <c r="A34" s="7"/>
      <c r="B34" s="26"/>
      <c r="C34" s="12"/>
      <c r="D34" s="7" t="s">
        <v>11</v>
      </c>
      <c r="E34" s="7"/>
      <c r="F34" s="7">
        <f>(F32+G32)/2</f>
        <v>1.1234849471356619E-2</v>
      </c>
      <c r="G34" s="6">
        <f t="shared" si="9"/>
        <v>6.6060914891576908E-2</v>
      </c>
      <c r="H34" s="7">
        <f t="shared" si="7"/>
        <v>66060.914891576904</v>
      </c>
      <c r="I34" s="34">
        <f t="shared" si="8"/>
        <v>167.66729667912921</v>
      </c>
      <c r="O34" s="28"/>
    </row>
    <row r="35" spans="1:15" x14ac:dyDescent="0.25">
      <c r="A35" s="4" t="s">
        <v>41</v>
      </c>
      <c r="B35" s="25" t="s">
        <v>37</v>
      </c>
      <c r="C35" s="28">
        <v>0.9</v>
      </c>
      <c r="D35" s="4">
        <v>18248140</v>
      </c>
      <c r="E35" s="4">
        <v>6273</v>
      </c>
      <c r="F35" s="4">
        <f>E35/D35*100</f>
        <v>3.4376106277132903E-2</v>
      </c>
      <c r="G35" s="4">
        <f>F35*807/100</f>
        <v>0.27741517765646256</v>
      </c>
      <c r="H35" s="4">
        <f t="shared" si="7"/>
        <v>277415.17765646259</v>
      </c>
      <c r="I35" s="16">
        <f t="shared" si="8"/>
        <v>704.09943567630103</v>
      </c>
      <c r="O35" s="28"/>
    </row>
    <row r="36" spans="1:15" x14ac:dyDescent="0.25">
      <c r="B36" s="25"/>
      <c r="C36" s="28">
        <v>0.9</v>
      </c>
      <c r="D36" s="4">
        <v>18248140</v>
      </c>
      <c r="E36" s="4">
        <v>5877</v>
      </c>
      <c r="F36" s="4">
        <f>E36/D36*100</f>
        <v>3.2206022093210593E-2</v>
      </c>
      <c r="G36" s="4">
        <f>F36*807/100</f>
        <v>0.25990259829220952</v>
      </c>
      <c r="H36" s="4">
        <f t="shared" si="7"/>
        <v>259902.59829220953</v>
      </c>
      <c r="I36" s="16">
        <f t="shared" si="8"/>
        <v>659.65126470103939</v>
      </c>
      <c r="O36" s="28"/>
    </row>
    <row r="37" spans="1:15" x14ac:dyDescent="0.25">
      <c r="A37" s="7"/>
      <c r="B37" s="26"/>
      <c r="C37" s="12"/>
      <c r="D37" s="7" t="s">
        <v>43</v>
      </c>
      <c r="E37" s="7"/>
      <c r="F37" s="7">
        <f>(F36+F35)/2</f>
        <v>3.3291064185171748E-2</v>
      </c>
      <c r="G37" s="7">
        <f>F37*807/100</f>
        <v>0.26865888797433601</v>
      </c>
      <c r="H37" s="7">
        <f t="shared" si="7"/>
        <v>268658.88797433599</v>
      </c>
      <c r="I37" s="34">
        <f t="shared" si="8"/>
        <v>681.87535018867004</v>
      </c>
      <c r="O37" s="28"/>
    </row>
    <row r="38" spans="1:15" x14ac:dyDescent="0.25">
      <c r="A38" s="4" t="s">
        <v>0</v>
      </c>
      <c r="B38" s="25" t="s">
        <v>10</v>
      </c>
      <c r="C38" s="28">
        <v>0.9</v>
      </c>
      <c r="D38" s="4">
        <v>7098669</v>
      </c>
      <c r="E38" s="4">
        <v>1232</v>
      </c>
      <c r="F38" s="4">
        <f>E38/D38*100</f>
        <v>1.7355366196113668E-2</v>
      </c>
      <c r="G38" s="4">
        <f>F38*538/100</f>
        <v>9.3371870135091531E-2</v>
      </c>
      <c r="H38" s="4">
        <f t="shared" si="7"/>
        <v>93371.870135091536</v>
      </c>
      <c r="I38" s="16">
        <f t="shared" si="8"/>
        <v>236.98444196723739</v>
      </c>
      <c r="O38" s="28"/>
    </row>
    <row r="39" spans="1:15" x14ac:dyDescent="0.25">
      <c r="B39" s="25"/>
      <c r="C39" s="28">
        <v>0.9</v>
      </c>
      <c r="D39" s="4">
        <v>7098669</v>
      </c>
      <c r="E39" s="4">
        <v>1186</v>
      </c>
      <c r="F39" s="4">
        <f>E39/D39*100</f>
        <v>1.6707357393336696E-2</v>
      </c>
      <c r="G39" s="4">
        <f>F39*538/100</f>
        <v>8.9885582776151426E-2</v>
      </c>
      <c r="H39" s="4">
        <f t="shared" si="7"/>
        <v>89885.582776151423</v>
      </c>
      <c r="I39" s="16">
        <f t="shared" si="8"/>
        <v>228.13599689378535</v>
      </c>
      <c r="O39" s="28"/>
    </row>
    <row r="40" spans="1:15" x14ac:dyDescent="0.25">
      <c r="A40" s="7"/>
      <c r="B40" s="26"/>
      <c r="C40" s="12"/>
      <c r="D40" s="7" t="s">
        <v>11</v>
      </c>
      <c r="E40" s="7"/>
      <c r="F40" s="7">
        <f>(F38+F39)/2</f>
        <v>1.7031361794725183E-2</v>
      </c>
      <c r="G40" s="7">
        <f>F40*538/100</f>
        <v>9.1628726455621479E-2</v>
      </c>
      <c r="H40" s="7">
        <f t="shared" si="7"/>
        <v>91628.72645562148</v>
      </c>
      <c r="I40" s="34">
        <f t="shared" si="8"/>
        <v>232.56021943051138</v>
      </c>
      <c r="O40" s="28"/>
    </row>
    <row r="41" spans="1:15" x14ac:dyDescent="0.25">
      <c r="A41" s="6" t="s">
        <v>36</v>
      </c>
      <c r="B41" s="27" t="s">
        <v>34</v>
      </c>
      <c r="C41" s="33">
        <v>0.9</v>
      </c>
      <c r="D41" s="6">
        <v>42025487</v>
      </c>
      <c r="E41" s="6">
        <v>7139</v>
      </c>
      <c r="F41" s="6">
        <f>E41/D41*100</f>
        <v>1.698731058131462E-2</v>
      </c>
      <c r="G41" s="6">
        <f>F41*562/100</f>
        <v>9.5468685466988154E-2</v>
      </c>
      <c r="H41" s="6">
        <f t="shared" ref="H41:H43" si="10">G41*10^6</f>
        <v>95468.685466988158</v>
      </c>
      <c r="I41" s="17">
        <f t="shared" ref="I41:I43" si="11">H41/394</f>
        <v>242.30630829184813</v>
      </c>
      <c r="O41" s="28"/>
    </row>
    <row r="42" spans="1:15" x14ac:dyDescent="0.25">
      <c r="B42" s="25"/>
      <c r="C42" s="28">
        <v>0.9</v>
      </c>
      <c r="D42" s="4">
        <v>22549532</v>
      </c>
      <c r="E42" s="4">
        <v>3004</v>
      </c>
      <c r="F42" s="4">
        <f>E42/D42*100</f>
        <v>1.3321784239247181E-2</v>
      </c>
      <c r="G42" s="4">
        <f>F42*562/100</f>
        <v>7.4868427424569159E-2</v>
      </c>
      <c r="H42" s="4">
        <f t="shared" si="10"/>
        <v>74868.427424569163</v>
      </c>
      <c r="I42" s="16">
        <f t="shared" si="11"/>
        <v>190.02138940245982</v>
      </c>
      <c r="O42" s="28"/>
    </row>
    <row r="43" spans="1:15" x14ac:dyDescent="0.25">
      <c r="A43" s="7"/>
      <c r="B43" s="26"/>
      <c r="C43" s="12"/>
      <c r="D43" s="7" t="s">
        <v>43</v>
      </c>
      <c r="E43" s="7"/>
      <c r="F43" s="7">
        <f>(F42+F42)/2</f>
        <v>1.3321784239247181E-2</v>
      </c>
      <c r="G43" s="7">
        <f t="shared" ref="G43" si="12">F43*581/100</f>
        <v>7.7399566430026129E-2</v>
      </c>
      <c r="H43" s="7">
        <f t="shared" si="10"/>
        <v>77399.566430026127</v>
      </c>
      <c r="I43" s="34">
        <f t="shared" si="11"/>
        <v>196.44560007620845</v>
      </c>
      <c r="O43" s="28"/>
    </row>
    <row r="44" spans="1:15" x14ac:dyDescent="0.25">
      <c r="A44" s="4" t="s">
        <v>16</v>
      </c>
      <c r="B44" s="25" t="s">
        <v>15</v>
      </c>
      <c r="C44" s="28">
        <v>0.9</v>
      </c>
      <c r="D44" s="4">
        <v>45579369</v>
      </c>
      <c r="E44" s="4">
        <v>103</v>
      </c>
      <c r="F44" s="4">
        <f>E44/D44*100</f>
        <v>2.2597943380918677E-4</v>
      </c>
      <c r="G44" s="4">
        <f>F44*719/100</f>
        <v>1.6247921290880529E-3</v>
      </c>
      <c r="H44" s="4">
        <f t="shared" ref="H44:H51" si="13">G44*10^6</f>
        <v>1624.7921290880529</v>
      </c>
      <c r="I44" s="16">
        <f t="shared" ref="I44:I51" si="14">H44/394</f>
        <v>4.1238378910864286</v>
      </c>
      <c r="O44" s="28"/>
    </row>
    <row r="45" spans="1:15" x14ac:dyDescent="0.25">
      <c r="B45" s="25"/>
      <c r="C45" s="28">
        <v>0.9</v>
      </c>
      <c r="D45" s="4">
        <v>21847108</v>
      </c>
      <c r="E45" s="4">
        <v>36</v>
      </c>
      <c r="F45" s="4">
        <f>E45/D45*100</f>
        <v>1.6478153538674318E-4</v>
      </c>
      <c r="G45" s="4">
        <f>F45*719/100</f>
        <v>1.1847792394306833E-3</v>
      </c>
      <c r="H45" s="4">
        <f t="shared" si="13"/>
        <v>1184.7792394306834</v>
      </c>
      <c r="I45" s="16">
        <f t="shared" si="14"/>
        <v>3.007053907184476</v>
      </c>
      <c r="O45" s="28"/>
    </row>
    <row r="46" spans="1:15" x14ac:dyDescent="0.25">
      <c r="B46" s="25"/>
      <c r="D46" s="4" t="s">
        <v>11</v>
      </c>
      <c r="F46" s="4">
        <f>(F45+F44)/2</f>
        <v>1.9538048459796499E-4</v>
      </c>
      <c r="G46" s="4">
        <f>F46*719/100</f>
        <v>1.4047856842593683E-3</v>
      </c>
      <c r="H46" s="4">
        <f t="shared" si="13"/>
        <v>1404.7856842593683</v>
      </c>
      <c r="I46" s="36">
        <f t="shared" si="14"/>
        <v>3.5654458991354523</v>
      </c>
      <c r="O46" s="28"/>
    </row>
    <row r="47" spans="1:15" x14ac:dyDescent="0.25">
      <c r="A47" s="6" t="s">
        <v>17</v>
      </c>
      <c r="B47" s="27" t="s">
        <v>18</v>
      </c>
      <c r="C47" s="33">
        <v>0.9</v>
      </c>
      <c r="D47" s="6">
        <v>35589185</v>
      </c>
      <c r="E47" s="6">
        <v>26</v>
      </c>
      <c r="F47" s="6">
        <f>E47/D47*100</f>
        <v>7.3055901673499968E-5</v>
      </c>
      <c r="G47" s="6">
        <f>F47*581/100</f>
        <v>4.244547887230348E-4</v>
      </c>
      <c r="H47" s="6">
        <f t="shared" si="13"/>
        <v>424.45478872303482</v>
      </c>
      <c r="I47" s="17">
        <f t="shared" si="14"/>
        <v>1.0772964180787685</v>
      </c>
      <c r="O47" s="28"/>
    </row>
    <row r="48" spans="1:15" x14ac:dyDescent="0.25">
      <c r="B48" s="25"/>
      <c r="C48" s="28">
        <v>0.9</v>
      </c>
      <c r="D48" s="4">
        <v>26667669</v>
      </c>
      <c r="E48" s="4">
        <v>26</v>
      </c>
      <c r="F48" s="4">
        <f>E48/D48*100</f>
        <v>9.7496335356494788E-5</v>
      </c>
      <c r="G48" s="4">
        <f>F48*581/100</f>
        <v>5.6645370842123473E-4</v>
      </c>
      <c r="H48" s="4">
        <f t="shared" si="13"/>
        <v>566.45370842123475</v>
      </c>
      <c r="I48" s="16">
        <f t="shared" si="14"/>
        <v>1.4376997675665857</v>
      </c>
      <c r="O48" s="28"/>
    </row>
    <row r="49" spans="1:15" x14ac:dyDescent="0.25">
      <c r="A49" s="7"/>
      <c r="B49" s="26"/>
      <c r="C49" s="12"/>
      <c r="D49" s="7" t="s">
        <v>11</v>
      </c>
      <c r="E49" s="7"/>
      <c r="F49" s="7">
        <f>(F48+F47)/2</f>
        <v>8.5276118514997378E-5</v>
      </c>
      <c r="G49" s="7">
        <f>F49*581/100</f>
        <v>4.9545424857213476E-4</v>
      </c>
      <c r="H49" s="7">
        <f t="shared" si="13"/>
        <v>495.45424857213476</v>
      </c>
      <c r="I49" s="34">
        <f t="shared" si="14"/>
        <v>1.2574980928226771</v>
      </c>
      <c r="O49" s="28"/>
    </row>
    <row r="50" spans="1:15" x14ac:dyDescent="0.25">
      <c r="A50" s="4" t="s">
        <v>33</v>
      </c>
      <c r="B50" s="25" t="s">
        <v>32</v>
      </c>
      <c r="C50" s="28">
        <v>0.9</v>
      </c>
      <c r="D50" s="4">
        <v>129829243</v>
      </c>
      <c r="E50" s="4">
        <v>55</v>
      </c>
      <c r="F50" s="4">
        <f>E50/D50*100</f>
        <v>4.2363337202851898E-5</v>
      </c>
      <c r="G50" s="4">
        <f>F50*557/100</f>
        <v>2.3596378821988506E-4</v>
      </c>
      <c r="H50" s="4">
        <f t="shared" si="13"/>
        <v>235.96378821988506</v>
      </c>
      <c r="I50" s="36">
        <f t="shared" si="14"/>
        <v>0.59889286350224635</v>
      </c>
      <c r="O50" s="28"/>
    </row>
    <row r="51" spans="1:15" x14ac:dyDescent="0.25">
      <c r="A51" s="6" t="s">
        <v>55</v>
      </c>
      <c r="B51" s="27" t="s">
        <v>42</v>
      </c>
      <c r="C51" s="33">
        <v>0.8</v>
      </c>
      <c r="D51" s="6">
        <v>151251019</v>
      </c>
      <c r="E51" s="6">
        <v>25325</v>
      </c>
      <c r="F51" s="6">
        <f>E51/D51*100</f>
        <v>1.6743688847478112E-2</v>
      </c>
      <c r="G51" s="6">
        <f>F51*416/100</f>
        <v>6.9653745605508938E-2</v>
      </c>
      <c r="H51" s="6">
        <f t="shared" si="13"/>
        <v>69653.745605508942</v>
      </c>
      <c r="I51" s="37">
        <f t="shared" si="14"/>
        <v>176.78615635915975</v>
      </c>
      <c r="O51" s="28"/>
    </row>
    <row r="52" spans="1:15" x14ac:dyDescent="0.25">
      <c r="O52" s="28"/>
    </row>
    <row r="53" spans="1:15" x14ac:dyDescent="0.25">
      <c r="A53" s="4" t="s">
        <v>48</v>
      </c>
      <c r="B53" s="18" t="s">
        <v>45</v>
      </c>
      <c r="O53" s="28"/>
    </row>
    <row r="54" spans="1:15" x14ac:dyDescent="0.25">
      <c r="B54" s="21" t="s">
        <v>46</v>
      </c>
      <c r="O54" s="28"/>
    </row>
    <row r="55" spans="1:15" x14ac:dyDescent="0.25">
      <c r="B55" s="25" t="s">
        <v>47</v>
      </c>
      <c r="C55" s="4"/>
      <c r="O55" s="28"/>
    </row>
    <row r="56" spans="1:15" x14ac:dyDescent="0.25">
      <c r="C56" s="4"/>
      <c r="O56" s="28"/>
    </row>
    <row r="57" spans="1:15" x14ac:dyDescent="0.25">
      <c r="C57" s="4"/>
      <c r="O57" s="28"/>
    </row>
    <row r="58" spans="1:15" x14ac:dyDescent="0.25">
      <c r="O58" s="28"/>
    </row>
    <row r="59" spans="1:15" x14ac:dyDescent="0.25">
      <c r="O59" s="28"/>
    </row>
    <row r="60" spans="1:15" x14ac:dyDescent="0.25">
      <c r="O60" s="28"/>
    </row>
    <row r="72" spans="4:10" x14ac:dyDescent="0.25"/>
    <row r="80" spans="4:10" x14ac:dyDescent="0.25"/>
    <row r="99" spans="4:4" x14ac:dyDescent="0.25"/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Sheet 1</vt:lpstr>
      <vt:lpstr>Sheet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alkov</dc:creator>
  <cp:lastModifiedBy>Mgr. Jana Lunerová, Ph.D.</cp:lastModifiedBy>
  <cp:lastPrinted>2019-07-31T09:36:06Z</cp:lastPrinted>
  <dcterms:created xsi:type="dcterms:W3CDTF">2019-03-14T09:36:01Z</dcterms:created>
  <dcterms:modified xsi:type="dcterms:W3CDTF">2021-02-03T10:53:09Z</dcterms:modified>
</cp:coreProperties>
</file>