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date1904="1" showInkAnnotation="0" autoCompressPictures="0"/>
  <bookViews>
    <workbookView xWindow="0" yWindow="0" windowWidth="25600" windowHeight="15920" tabRatio="500" activeTab="4"/>
  </bookViews>
  <sheets>
    <sheet name="Table_S2.csv" sheetId="1" r:id="rId1"/>
    <sheet name="Sheet1" sheetId="2" r:id="rId2"/>
    <sheet name="Sheet2" sheetId="5" r:id="rId3"/>
    <sheet name="Sheet3" sheetId="6" r:id="rId4"/>
    <sheet name="Sheet5" sheetId="8" r:id="rId5"/>
  </sheets>
  <definedNames>
    <definedName name="_xlnm._FilterDatabase" localSheetId="3" hidden="1">Sheet3!$A$1:$C$318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8" i="1" l="1"/>
  <c r="L2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3" i="1"/>
  <c r="I2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00" i="1"/>
  <c r="G299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80" i="1"/>
  <c r="G279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60" i="1"/>
  <c r="G259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41" i="1"/>
  <c r="G24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22" i="1"/>
  <c r="G221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02" i="1"/>
  <c r="G201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182" i="1"/>
  <c r="G181" i="1"/>
  <c r="H181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82" i="1"/>
  <c r="G81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02" i="1"/>
  <c r="G10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22" i="1"/>
  <c r="G121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42" i="1"/>
  <c r="G141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62" i="1"/>
  <c r="G161" i="1"/>
  <c r="C3" i="1"/>
  <c r="H3" i="1"/>
  <c r="C4" i="1"/>
  <c r="H4" i="1"/>
  <c r="C5" i="1"/>
  <c r="H5" i="1"/>
  <c r="C6" i="1"/>
  <c r="H6" i="1"/>
  <c r="C7" i="1"/>
  <c r="H7" i="1"/>
  <c r="C8" i="1"/>
  <c r="H8" i="1"/>
  <c r="C9" i="1"/>
  <c r="H9" i="1"/>
  <c r="C10" i="1"/>
  <c r="H10" i="1"/>
  <c r="C11" i="1"/>
  <c r="H11" i="1"/>
  <c r="C12" i="1"/>
  <c r="H12" i="1"/>
  <c r="C13" i="1"/>
  <c r="H13" i="1"/>
  <c r="C14" i="1"/>
  <c r="H14" i="1"/>
  <c r="C15" i="1"/>
  <c r="H15" i="1"/>
  <c r="C16" i="1"/>
  <c r="H16" i="1"/>
  <c r="C17" i="1"/>
  <c r="H17" i="1"/>
  <c r="C18" i="1"/>
  <c r="H18" i="1"/>
  <c r="C19" i="1"/>
  <c r="H19" i="1"/>
  <c r="C20" i="1"/>
  <c r="H20" i="1"/>
  <c r="C21" i="1"/>
  <c r="H21" i="1"/>
  <c r="C22" i="1"/>
  <c r="H22" i="1"/>
  <c r="C23" i="1"/>
  <c r="H23" i="1"/>
  <c r="C24" i="1"/>
  <c r="H24" i="1"/>
  <c r="C25" i="1"/>
  <c r="H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H35" i="1"/>
  <c r="C36" i="1"/>
  <c r="H36" i="1"/>
  <c r="C37" i="1"/>
  <c r="H37" i="1"/>
  <c r="C38" i="1"/>
  <c r="H38" i="1"/>
  <c r="C39" i="1"/>
  <c r="H39" i="1"/>
  <c r="C40" i="1"/>
  <c r="H40" i="1"/>
  <c r="C41" i="1"/>
  <c r="H41" i="1"/>
  <c r="C42" i="1"/>
  <c r="H42" i="1"/>
  <c r="C43" i="1"/>
  <c r="H43" i="1"/>
  <c r="C44" i="1"/>
  <c r="H44" i="1"/>
  <c r="C45" i="1"/>
  <c r="H45" i="1"/>
  <c r="C46" i="1"/>
  <c r="H46" i="1"/>
  <c r="C47" i="1"/>
  <c r="H47" i="1"/>
  <c r="C48" i="1"/>
  <c r="H48" i="1"/>
  <c r="C49" i="1"/>
  <c r="H49" i="1"/>
  <c r="C50" i="1"/>
  <c r="H50" i="1"/>
  <c r="C51" i="1"/>
  <c r="H51" i="1"/>
  <c r="C52" i="1"/>
  <c r="H52" i="1"/>
  <c r="C53" i="1"/>
  <c r="H53" i="1"/>
  <c r="C54" i="1"/>
  <c r="H54" i="1"/>
  <c r="C55" i="1"/>
  <c r="H55" i="1"/>
  <c r="C56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C67" i="1"/>
  <c r="H67" i="1"/>
  <c r="C68" i="1"/>
  <c r="H68" i="1"/>
  <c r="C69" i="1"/>
  <c r="H69" i="1"/>
  <c r="C70" i="1"/>
  <c r="H70" i="1"/>
  <c r="C71" i="1"/>
  <c r="H71" i="1"/>
  <c r="C72" i="1"/>
  <c r="H72" i="1"/>
  <c r="C73" i="1"/>
  <c r="H73" i="1"/>
  <c r="C74" i="1"/>
  <c r="H74" i="1"/>
  <c r="C75" i="1"/>
  <c r="H75" i="1"/>
  <c r="C76" i="1"/>
  <c r="H76" i="1"/>
  <c r="C77" i="1"/>
  <c r="H77" i="1"/>
  <c r="C78" i="1"/>
  <c r="H78" i="1"/>
  <c r="C79" i="1"/>
  <c r="H79" i="1"/>
  <c r="C80" i="1"/>
  <c r="H80" i="1"/>
  <c r="C81" i="1"/>
  <c r="H81" i="1"/>
  <c r="C82" i="1"/>
  <c r="H82" i="1"/>
  <c r="C83" i="1"/>
  <c r="H83" i="1"/>
  <c r="C84" i="1"/>
  <c r="H84" i="1"/>
  <c r="C85" i="1"/>
  <c r="H85" i="1"/>
  <c r="C86" i="1"/>
  <c r="H86" i="1"/>
  <c r="C87" i="1"/>
  <c r="H87" i="1"/>
  <c r="C88" i="1"/>
  <c r="H88" i="1"/>
  <c r="C89" i="1"/>
  <c r="H89" i="1"/>
  <c r="C90" i="1"/>
  <c r="H90" i="1"/>
  <c r="C91" i="1"/>
  <c r="H91" i="1"/>
  <c r="C92" i="1"/>
  <c r="H92" i="1"/>
  <c r="C93" i="1"/>
  <c r="H93" i="1"/>
  <c r="C94" i="1"/>
  <c r="H94" i="1"/>
  <c r="C95" i="1"/>
  <c r="H95" i="1"/>
  <c r="C96" i="1"/>
  <c r="H96" i="1"/>
  <c r="C97" i="1"/>
  <c r="H97" i="1"/>
  <c r="C98" i="1"/>
  <c r="H98" i="1"/>
  <c r="C99" i="1"/>
  <c r="H99" i="1"/>
  <c r="C100" i="1"/>
  <c r="H100" i="1"/>
  <c r="C101" i="1"/>
  <c r="H101" i="1"/>
  <c r="C102" i="1"/>
  <c r="H102" i="1"/>
  <c r="C103" i="1"/>
  <c r="H103" i="1"/>
  <c r="C104" i="1"/>
  <c r="H104" i="1"/>
  <c r="C105" i="1"/>
  <c r="H105" i="1"/>
  <c r="C106" i="1"/>
  <c r="H106" i="1"/>
  <c r="C107" i="1"/>
  <c r="H107" i="1"/>
  <c r="C108" i="1"/>
  <c r="H108" i="1"/>
  <c r="C109" i="1"/>
  <c r="H109" i="1"/>
  <c r="C110" i="1"/>
  <c r="H110" i="1"/>
  <c r="C111" i="1"/>
  <c r="H111" i="1"/>
  <c r="C112" i="1"/>
  <c r="H112" i="1"/>
  <c r="C113" i="1"/>
  <c r="H113" i="1"/>
  <c r="C114" i="1"/>
  <c r="H114" i="1"/>
  <c r="C115" i="1"/>
  <c r="H115" i="1"/>
  <c r="C116" i="1"/>
  <c r="H116" i="1"/>
  <c r="C117" i="1"/>
  <c r="H117" i="1"/>
  <c r="C118" i="1"/>
  <c r="H118" i="1"/>
  <c r="C119" i="1"/>
  <c r="H119" i="1"/>
  <c r="C120" i="1"/>
  <c r="H120" i="1"/>
  <c r="C121" i="1"/>
  <c r="H121" i="1"/>
  <c r="C122" i="1"/>
  <c r="H122" i="1"/>
  <c r="C123" i="1"/>
  <c r="H123" i="1"/>
  <c r="C124" i="1"/>
  <c r="H124" i="1"/>
  <c r="C125" i="1"/>
  <c r="H125" i="1"/>
  <c r="C126" i="1"/>
  <c r="H126" i="1"/>
  <c r="C127" i="1"/>
  <c r="H127" i="1"/>
  <c r="C128" i="1"/>
  <c r="H128" i="1"/>
  <c r="C129" i="1"/>
  <c r="H129" i="1"/>
  <c r="C130" i="1"/>
  <c r="H130" i="1"/>
  <c r="C131" i="1"/>
  <c r="H131" i="1"/>
  <c r="C132" i="1"/>
  <c r="H132" i="1"/>
  <c r="C133" i="1"/>
  <c r="H133" i="1"/>
  <c r="C134" i="1"/>
  <c r="H134" i="1"/>
  <c r="C135" i="1"/>
  <c r="H135" i="1"/>
  <c r="C136" i="1"/>
  <c r="H136" i="1"/>
  <c r="C137" i="1"/>
  <c r="H137" i="1"/>
  <c r="C138" i="1"/>
  <c r="H138" i="1"/>
  <c r="C139" i="1"/>
  <c r="H139" i="1"/>
  <c r="C140" i="1"/>
  <c r="H140" i="1"/>
  <c r="C141" i="1"/>
  <c r="H141" i="1"/>
  <c r="C142" i="1"/>
  <c r="H142" i="1"/>
  <c r="C143" i="1"/>
  <c r="H143" i="1"/>
  <c r="C144" i="1"/>
  <c r="H144" i="1"/>
  <c r="C145" i="1"/>
  <c r="H145" i="1"/>
  <c r="C146" i="1"/>
  <c r="H146" i="1"/>
  <c r="C147" i="1"/>
  <c r="H147" i="1"/>
  <c r="C148" i="1"/>
  <c r="H148" i="1"/>
  <c r="C149" i="1"/>
  <c r="H149" i="1"/>
  <c r="C150" i="1"/>
  <c r="H150" i="1"/>
  <c r="C151" i="1"/>
  <c r="H151" i="1"/>
  <c r="C152" i="1"/>
  <c r="H152" i="1"/>
  <c r="C153" i="1"/>
  <c r="H153" i="1"/>
  <c r="C154" i="1"/>
  <c r="H154" i="1"/>
  <c r="C155" i="1"/>
  <c r="H155" i="1"/>
  <c r="C156" i="1"/>
  <c r="H156" i="1"/>
  <c r="C157" i="1"/>
  <c r="H157" i="1"/>
  <c r="C158" i="1"/>
  <c r="H158" i="1"/>
  <c r="C159" i="1"/>
  <c r="H159" i="1"/>
  <c r="C160" i="1"/>
  <c r="H160" i="1"/>
  <c r="C161" i="1"/>
  <c r="H161" i="1"/>
  <c r="C162" i="1"/>
  <c r="H162" i="1"/>
  <c r="C163" i="1"/>
  <c r="H163" i="1"/>
  <c r="C164" i="1"/>
  <c r="H164" i="1"/>
  <c r="C165" i="1"/>
  <c r="H165" i="1"/>
  <c r="C166" i="1"/>
  <c r="H166" i="1"/>
  <c r="C167" i="1"/>
  <c r="H167" i="1"/>
  <c r="C168" i="1"/>
  <c r="H168" i="1"/>
  <c r="C169" i="1"/>
  <c r="H169" i="1"/>
  <c r="C170" i="1"/>
  <c r="H170" i="1"/>
  <c r="C171" i="1"/>
  <c r="H171" i="1"/>
  <c r="C172" i="1"/>
  <c r="H172" i="1"/>
  <c r="C173" i="1"/>
  <c r="H173" i="1"/>
  <c r="C174" i="1"/>
  <c r="H174" i="1"/>
  <c r="C175" i="1"/>
  <c r="H175" i="1"/>
  <c r="C176" i="1"/>
  <c r="H176" i="1"/>
  <c r="C177" i="1"/>
  <c r="H177" i="1"/>
  <c r="C178" i="1"/>
  <c r="H178" i="1"/>
  <c r="C179" i="1"/>
  <c r="H179" i="1"/>
  <c r="C180" i="1"/>
  <c r="H180" i="1"/>
  <c r="C181" i="1"/>
  <c r="C182" i="1"/>
  <c r="H182" i="1"/>
  <c r="C183" i="1"/>
  <c r="H183" i="1"/>
  <c r="C184" i="1"/>
  <c r="H184" i="1"/>
  <c r="C185" i="1"/>
  <c r="H185" i="1"/>
  <c r="C186" i="1"/>
  <c r="H186" i="1"/>
  <c r="C187" i="1"/>
  <c r="H187" i="1"/>
  <c r="C188" i="1"/>
  <c r="H188" i="1"/>
  <c r="C189" i="1"/>
  <c r="H189" i="1"/>
  <c r="C190" i="1"/>
  <c r="H190" i="1"/>
  <c r="C191" i="1"/>
  <c r="H191" i="1"/>
  <c r="C192" i="1"/>
  <c r="H192" i="1"/>
  <c r="C193" i="1"/>
  <c r="H193" i="1"/>
  <c r="C194" i="1"/>
  <c r="H194" i="1"/>
  <c r="C195" i="1"/>
  <c r="H195" i="1"/>
  <c r="C196" i="1"/>
  <c r="H196" i="1"/>
  <c r="C197" i="1"/>
  <c r="H197" i="1"/>
  <c r="C198" i="1"/>
  <c r="H198" i="1"/>
  <c r="C199" i="1"/>
  <c r="H199" i="1"/>
  <c r="C200" i="1"/>
  <c r="H200" i="1"/>
  <c r="C201" i="1"/>
  <c r="H201" i="1"/>
  <c r="C202" i="1"/>
  <c r="H202" i="1"/>
  <c r="C203" i="1"/>
  <c r="H203" i="1"/>
  <c r="C204" i="1"/>
  <c r="H204" i="1"/>
  <c r="C205" i="1"/>
  <c r="H205" i="1"/>
  <c r="C206" i="1"/>
  <c r="H206" i="1"/>
  <c r="C207" i="1"/>
  <c r="H207" i="1"/>
  <c r="C208" i="1"/>
  <c r="H208" i="1"/>
  <c r="C209" i="1"/>
  <c r="H209" i="1"/>
  <c r="C210" i="1"/>
  <c r="H210" i="1"/>
  <c r="C211" i="1"/>
  <c r="H211" i="1"/>
  <c r="C212" i="1"/>
  <c r="H212" i="1"/>
  <c r="C213" i="1"/>
  <c r="H213" i="1"/>
  <c r="C214" i="1"/>
  <c r="H214" i="1"/>
  <c r="C215" i="1"/>
  <c r="H215" i="1"/>
  <c r="C216" i="1"/>
  <c r="H216" i="1"/>
  <c r="C217" i="1"/>
  <c r="H217" i="1"/>
  <c r="C218" i="1"/>
  <c r="H218" i="1"/>
  <c r="C219" i="1"/>
  <c r="H219" i="1"/>
  <c r="C220" i="1"/>
  <c r="H220" i="1"/>
  <c r="C221" i="1"/>
  <c r="H221" i="1"/>
  <c r="C222" i="1"/>
  <c r="H222" i="1"/>
  <c r="C223" i="1"/>
  <c r="H223" i="1"/>
  <c r="C224" i="1"/>
  <c r="H224" i="1"/>
  <c r="C225" i="1"/>
  <c r="H225" i="1"/>
  <c r="C226" i="1"/>
  <c r="H226" i="1"/>
  <c r="C227" i="1"/>
  <c r="H227" i="1"/>
  <c r="C228" i="1"/>
  <c r="H228" i="1"/>
  <c r="C229" i="1"/>
  <c r="H229" i="1"/>
  <c r="C230" i="1"/>
  <c r="H230" i="1"/>
  <c r="C231" i="1"/>
  <c r="H231" i="1"/>
  <c r="C232" i="1"/>
  <c r="H232" i="1"/>
  <c r="C233" i="1"/>
  <c r="H233" i="1"/>
  <c r="C234" i="1"/>
  <c r="H234" i="1"/>
  <c r="C235" i="1"/>
  <c r="H235" i="1"/>
  <c r="C236" i="1"/>
  <c r="H236" i="1"/>
  <c r="C237" i="1"/>
  <c r="H237" i="1"/>
  <c r="C238" i="1"/>
  <c r="H238" i="1"/>
  <c r="C239" i="1"/>
  <c r="H239" i="1"/>
  <c r="C240" i="1"/>
  <c r="H240" i="1"/>
  <c r="C241" i="1"/>
  <c r="H241" i="1"/>
  <c r="C242" i="1"/>
  <c r="H242" i="1"/>
  <c r="C243" i="1"/>
  <c r="H243" i="1"/>
  <c r="C244" i="1"/>
  <c r="H244" i="1"/>
  <c r="C245" i="1"/>
  <c r="H245" i="1"/>
  <c r="C246" i="1"/>
  <c r="H246" i="1"/>
  <c r="C247" i="1"/>
  <c r="H247" i="1"/>
  <c r="C248" i="1"/>
  <c r="H248" i="1"/>
  <c r="C249" i="1"/>
  <c r="H249" i="1"/>
  <c r="C250" i="1"/>
  <c r="H250" i="1"/>
  <c r="C251" i="1"/>
  <c r="H251" i="1"/>
  <c r="C252" i="1"/>
  <c r="H252" i="1"/>
  <c r="C253" i="1"/>
  <c r="H253" i="1"/>
  <c r="C254" i="1"/>
  <c r="H254" i="1"/>
  <c r="C255" i="1"/>
  <c r="H255" i="1"/>
  <c r="C256" i="1"/>
  <c r="H256" i="1"/>
  <c r="C257" i="1"/>
  <c r="H257" i="1"/>
  <c r="C258" i="1"/>
  <c r="H258" i="1"/>
  <c r="C259" i="1"/>
  <c r="H259" i="1"/>
  <c r="C260" i="1"/>
  <c r="H260" i="1"/>
  <c r="C261" i="1"/>
  <c r="H261" i="1"/>
  <c r="C262" i="1"/>
  <c r="H262" i="1"/>
  <c r="C263" i="1"/>
  <c r="H263" i="1"/>
  <c r="C264" i="1"/>
  <c r="H264" i="1"/>
  <c r="C265" i="1"/>
  <c r="H265" i="1"/>
  <c r="C266" i="1"/>
  <c r="H266" i="1"/>
  <c r="C267" i="1"/>
  <c r="H267" i="1"/>
  <c r="C268" i="1"/>
  <c r="H268" i="1"/>
  <c r="C269" i="1"/>
  <c r="H269" i="1"/>
  <c r="C270" i="1"/>
  <c r="H270" i="1"/>
  <c r="C271" i="1"/>
  <c r="H271" i="1"/>
  <c r="C272" i="1"/>
  <c r="H272" i="1"/>
  <c r="C273" i="1"/>
  <c r="H273" i="1"/>
  <c r="C274" i="1"/>
  <c r="H274" i="1"/>
  <c r="C275" i="1"/>
  <c r="H275" i="1"/>
  <c r="C276" i="1"/>
  <c r="H276" i="1"/>
  <c r="C277" i="1"/>
  <c r="H277" i="1"/>
  <c r="C278" i="1"/>
  <c r="H278" i="1"/>
  <c r="C279" i="1"/>
  <c r="H279" i="1"/>
  <c r="C280" i="1"/>
  <c r="H280" i="1"/>
  <c r="C281" i="1"/>
  <c r="H281" i="1"/>
  <c r="C282" i="1"/>
  <c r="H282" i="1"/>
  <c r="C283" i="1"/>
  <c r="H283" i="1"/>
  <c r="C284" i="1"/>
  <c r="H284" i="1"/>
  <c r="C285" i="1"/>
  <c r="H285" i="1"/>
  <c r="C286" i="1"/>
  <c r="H286" i="1"/>
  <c r="C287" i="1"/>
  <c r="H287" i="1"/>
  <c r="C288" i="1"/>
  <c r="H288" i="1"/>
  <c r="C289" i="1"/>
  <c r="H289" i="1"/>
  <c r="C290" i="1"/>
  <c r="H290" i="1"/>
  <c r="C291" i="1"/>
  <c r="H291" i="1"/>
  <c r="C292" i="1"/>
  <c r="H292" i="1"/>
  <c r="C293" i="1"/>
  <c r="H293" i="1"/>
  <c r="C294" i="1"/>
  <c r="H294" i="1"/>
  <c r="C295" i="1"/>
  <c r="H295" i="1"/>
  <c r="C296" i="1"/>
  <c r="H296" i="1"/>
  <c r="C297" i="1"/>
  <c r="H297" i="1"/>
  <c r="C298" i="1"/>
  <c r="H298" i="1"/>
  <c r="C299" i="1"/>
  <c r="H299" i="1"/>
  <c r="C300" i="1"/>
  <c r="H300" i="1"/>
  <c r="C301" i="1"/>
  <c r="H301" i="1"/>
  <c r="C302" i="1"/>
  <c r="H302" i="1"/>
  <c r="C303" i="1"/>
  <c r="H303" i="1"/>
  <c r="C304" i="1"/>
  <c r="H304" i="1"/>
  <c r="C305" i="1"/>
  <c r="H305" i="1"/>
  <c r="C306" i="1"/>
  <c r="H306" i="1"/>
  <c r="C307" i="1"/>
  <c r="H307" i="1"/>
  <c r="C308" i="1"/>
  <c r="H308" i="1"/>
  <c r="C309" i="1"/>
  <c r="H309" i="1"/>
  <c r="C310" i="1"/>
  <c r="H310" i="1"/>
  <c r="C311" i="1"/>
  <c r="H311" i="1"/>
  <c r="C312" i="1"/>
  <c r="H312" i="1"/>
  <c r="C313" i="1"/>
  <c r="H313" i="1"/>
  <c r="C314" i="1"/>
  <c r="H314" i="1"/>
  <c r="C315" i="1"/>
  <c r="H315" i="1"/>
  <c r="C316" i="1"/>
  <c r="H316" i="1"/>
  <c r="C317" i="1"/>
  <c r="H317" i="1"/>
  <c r="C318" i="1"/>
  <c r="H318" i="1"/>
  <c r="C2" i="1"/>
  <c r="H2" i="1"/>
  <c r="M24" i="1"/>
  <c r="D24" i="1"/>
  <c r="N24" i="1"/>
  <c r="M25" i="1"/>
  <c r="D25" i="1"/>
  <c r="N25" i="1"/>
  <c r="M26" i="1"/>
  <c r="D26" i="1"/>
  <c r="N26" i="1"/>
  <c r="M27" i="1"/>
  <c r="D27" i="1"/>
  <c r="N27" i="1"/>
  <c r="M28" i="1"/>
  <c r="D28" i="1"/>
  <c r="N28" i="1"/>
  <c r="M29" i="1"/>
  <c r="D29" i="1"/>
  <c r="N29" i="1"/>
  <c r="M30" i="1"/>
  <c r="D30" i="1"/>
  <c r="N30" i="1"/>
  <c r="M31" i="1"/>
  <c r="D31" i="1"/>
  <c r="N31" i="1"/>
  <c r="M32" i="1"/>
  <c r="D32" i="1"/>
  <c r="N32" i="1"/>
  <c r="M33" i="1"/>
  <c r="D33" i="1"/>
  <c r="N33" i="1"/>
  <c r="M34" i="1"/>
  <c r="D34" i="1"/>
  <c r="N34" i="1"/>
  <c r="M35" i="1"/>
  <c r="D35" i="1"/>
  <c r="N35" i="1"/>
  <c r="M36" i="1"/>
  <c r="D36" i="1"/>
  <c r="N36" i="1"/>
  <c r="M37" i="1"/>
  <c r="D37" i="1"/>
  <c r="N37" i="1"/>
  <c r="M38" i="1"/>
  <c r="D38" i="1"/>
  <c r="N38" i="1"/>
  <c r="M39" i="1"/>
  <c r="D39" i="1"/>
  <c r="N39" i="1"/>
  <c r="M40" i="1"/>
  <c r="D40" i="1"/>
  <c r="N40" i="1"/>
  <c r="M41" i="1"/>
  <c r="D41" i="1"/>
  <c r="N41" i="1"/>
  <c r="M23" i="1"/>
  <c r="D23" i="1"/>
  <c r="N23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2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01" i="1"/>
  <c r="A122" i="1" a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D259" i="1"/>
  <c r="M259" i="1"/>
  <c r="N259" i="1"/>
  <c r="D299" i="1"/>
  <c r="M299" i="1"/>
  <c r="N299" i="1"/>
  <c r="D279" i="1"/>
  <c r="M279" i="1"/>
  <c r="N279" i="1"/>
  <c r="D240" i="1"/>
  <c r="M240" i="1"/>
  <c r="N240" i="1"/>
  <c r="M221" i="1"/>
  <c r="N221" i="1"/>
  <c r="D201" i="1"/>
  <c r="M201" i="1"/>
  <c r="N201" i="1"/>
  <c r="D181" i="1"/>
  <c r="M181" i="1"/>
  <c r="N181" i="1"/>
  <c r="D161" i="1"/>
  <c r="M161" i="1"/>
  <c r="N161" i="1"/>
  <c r="D141" i="1"/>
  <c r="M141" i="1"/>
  <c r="N141" i="1"/>
  <c r="D121" i="1"/>
  <c r="M121" i="1"/>
  <c r="N121" i="1"/>
  <c r="M101" i="1"/>
  <c r="N101" i="1"/>
  <c r="D81" i="1"/>
  <c r="M81" i="1"/>
  <c r="N81" i="1"/>
  <c r="D62" i="1"/>
  <c r="M62" i="1"/>
  <c r="N62" i="1"/>
  <c r="D42" i="1"/>
  <c r="M42" i="1"/>
  <c r="N42" i="1"/>
  <c r="D22" i="1"/>
  <c r="M22" i="1"/>
  <c r="N22" i="1"/>
  <c r="D2" i="1"/>
  <c r="M2" i="1"/>
  <c r="N2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K259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K81" i="1"/>
  <c r="D2" i="2"/>
  <c r="D3" i="2"/>
  <c r="E2" i="2"/>
  <c r="E5" i="2"/>
  <c r="K279" i="1"/>
  <c r="K299" i="1"/>
  <c r="K240" i="1"/>
  <c r="K221" i="1"/>
  <c r="K181" i="1"/>
  <c r="K161" i="1"/>
  <c r="K141" i="1"/>
  <c r="K22" i="1"/>
  <c r="K42" i="1"/>
  <c r="K62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0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80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4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2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0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18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6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4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2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6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4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2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3" i="1"/>
</calcChain>
</file>

<file path=xl/sharedStrings.xml><?xml version="1.0" encoding="utf-8"?>
<sst xmlns="http://schemas.openxmlformats.org/spreadsheetml/2006/main" count="1135" uniqueCount="32">
  <si>
    <t>ALC</t>
  </si>
  <si>
    <t>MRJ</t>
  </si>
  <si>
    <t>PAa</t>
  </si>
  <si>
    <t>PNB</t>
  </si>
  <si>
    <t>PRC</t>
  </si>
  <si>
    <t>TMD</t>
  </si>
  <si>
    <t>CNN</t>
  </si>
  <si>
    <t>FLN</t>
  </si>
  <si>
    <t>GPM</t>
  </si>
  <si>
    <t>LGN</t>
  </si>
  <si>
    <t>PAR</t>
  </si>
  <si>
    <t>PPR</t>
  </si>
  <si>
    <t>UBA</t>
  </si>
  <si>
    <t>VER</t>
  </si>
  <si>
    <t>Year</t>
  </si>
  <si>
    <t>Species</t>
  </si>
  <si>
    <t>Avicennia germinans</t>
  </si>
  <si>
    <t>Avicennia schaueriana</t>
  </si>
  <si>
    <t>Loss since last year (%)</t>
  </si>
  <si>
    <t>Loss variation</t>
  </si>
  <si>
    <t>-</t>
  </si>
  <si>
    <t>Area remaining
(cell count)</t>
  </si>
  <si>
    <t>Population</t>
  </si>
  <si>
    <t>Mean annual loss (%)</t>
  </si>
  <si>
    <t>Total loss (cell count)</t>
  </si>
  <si>
    <t>Area lost
(cell count)</t>
  </si>
  <si>
    <t>Total loss (km2)</t>
  </si>
  <si>
    <t>Total loss (%)</t>
  </si>
  <si>
    <t>PAb</t>
  </si>
  <si>
    <t>2000 forest cover (km2)</t>
  </si>
  <si>
    <t>2000 forest cover (cell count)</t>
  </si>
  <si>
    <t>Area remaining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</si>
</sst>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000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</font>
    <font>
      <i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0" fontId="3" fillId="0" borderId="2" xfId="0" applyFont="1" applyBorder="1" applyAlignment="1">
      <alignment vertical="top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2" fontId="3" fillId="0" borderId="0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2" fontId="3" fillId="0" borderId="3" xfId="0" applyNumberFormat="1" applyFont="1" applyBorder="1" applyAlignment="1">
      <alignment vertical="top"/>
    </xf>
    <xf numFmtId="2" fontId="0" fillId="0" borderId="0" xfId="0" applyNumberFormat="1"/>
    <xf numFmtId="164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top"/>
    </xf>
    <xf numFmtId="1" fontId="3" fillId="0" borderId="0" xfId="0" applyNumberFormat="1" applyFont="1" applyBorder="1" applyAlignment="1">
      <alignment vertical="top"/>
    </xf>
    <xf numFmtId="1" fontId="3" fillId="0" borderId="0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2" fontId="3" fillId="0" borderId="0" xfId="0" applyNumberFormat="1" applyFont="1" applyBorder="1" applyAlignment="1">
      <alignment horizontal="right" wrapText="1"/>
    </xf>
    <xf numFmtId="2" fontId="3" fillId="0" borderId="0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1" fontId="3" fillId="0" borderId="0" xfId="0" applyNumberFormat="1" applyFont="1" applyBorder="1" applyAlignment="1">
      <alignment horizontal="right"/>
    </xf>
    <xf numFmtId="165" fontId="0" fillId="0" borderId="0" xfId="0" applyNumberFormat="1"/>
  </cellXfs>
  <cellStyles count="2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loss (km2)</c:v>
                </c:pt>
              </c:strCache>
            </c:strRef>
          </c:tx>
          <c:invertIfNegative val="0"/>
          <c:cat>
            <c:strRef>
              <c:f>Sheet1!$A$2:$A$15</c:f>
              <c:strCache>
                <c:ptCount val="14"/>
                <c:pt idx="0">
                  <c:v>PRC</c:v>
                </c:pt>
                <c:pt idx="1">
                  <c:v>VER</c:v>
                </c:pt>
                <c:pt idx="2">
                  <c:v>MRJ</c:v>
                </c:pt>
                <c:pt idx="3">
                  <c:v>LGN</c:v>
                </c:pt>
                <c:pt idx="4">
                  <c:v>ALC</c:v>
                </c:pt>
                <c:pt idx="5">
                  <c:v>GPM</c:v>
                </c:pt>
                <c:pt idx="6">
                  <c:v>TMD</c:v>
                </c:pt>
                <c:pt idx="7">
                  <c:v>PAa</c:v>
                </c:pt>
                <c:pt idx="8">
                  <c:v>FLN</c:v>
                </c:pt>
                <c:pt idx="9">
                  <c:v>PNB</c:v>
                </c:pt>
                <c:pt idx="10">
                  <c:v>CNN</c:v>
                </c:pt>
                <c:pt idx="11">
                  <c:v>UBA</c:v>
                </c:pt>
                <c:pt idx="12">
                  <c:v>PAR</c:v>
                </c:pt>
                <c:pt idx="13">
                  <c:v>PPR</c:v>
                </c:pt>
              </c:strCache>
            </c:strRef>
          </c:cat>
          <c:val>
            <c:numRef>
              <c:f>Sheet1!$B$2:$B$15</c:f>
              <c:numCache>
                <c:formatCode>0.00</c:formatCode>
                <c:ptCount val="14"/>
                <c:pt idx="0">
                  <c:v>10.098</c:v>
                </c:pt>
                <c:pt idx="1">
                  <c:v>9.2898</c:v>
                </c:pt>
                <c:pt idx="2">
                  <c:v>7.0866</c:v>
                </c:pt>
                <c:pt idx="3">
                  <c:v>6.7032</c:v>
                </c:pt>
                <c:pt idx="4">
                  <c:v>5.9004</c:v>
                </c:pt>
                <c:pt idx="5">
                  <c:v>5.8761</c:v>
                </c:pt>
                <c:pt idx="6">
                  <c:v>4.7871</c:v>
                </c:pt>
                <c:pt idx="7">
                  <c:v>4.3542</c:v>
                </c:pt>
                <c:pt idx="8">
                  <c:v>2.8026</c:v>
                </c:pt>
                <c:pt idx="9">
                  <c:v>1.467</c:v>
                </c:pt>
                <c:pt idx="10">
                  <c:v>1.2105</c:v>
                </c:pt>
                <c:pt idx="11">
                  <c:v>1.1961</c:v>
                </c:pt>
                <c:pt idx="12">
                  <c:v>1.1943</c:v>
                </c:pt>
                <c:pt idx="13">
                  <c:v>0.7722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2106112360"/>
        <c:axId val="2077044040"/>
      </c:barChart>
      <c:catAx>
        <c:axId val="210611236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7044040"/>
        <c:crosses val="autoZero"/>
        <c:auto val="1"/>
        <c:lblAlgn val="ctr"/>
        <c:lblOffset val="100"/>
        <c:noMultiLvlLbl val="0"/>
      </c:catAx>
      <c:valAx>
        <c:axId val="2077044040"/>
        <c:scaling>
          <c:orientation val="minMax"/>
        </c:scaling>
        <c:delete val="0"/>
        <c:axPos val="l"/>
        <c:majorGridlines/>
        <c:minorGridlines>
          <c:spPr>
            <a:ln w="6350" cmpd="sng">
              <a:prstDash val="sysDot"/>
            </a:ln>
          </c:spPr>
        </c:minorGridlines>
        <c:numFmt formatCode="0.00" sourceLinked="1"/>
        <c:majorTickMark val="out"/>
        <c:minorTickMark val="none"/>
        <c:tickLblPos val="nextTo"/>
        <c:crossAx val="2106112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508000</xdr:colOff>
      <xdr:row>4</xdr:row>
      <xdr:rowOff>25400</xdr:rowOff>
    </xdr:from>
    <xdr:to>
      <xdr:col>11</xdr:col>
      <xdr:colOff>660400</xdr:colOff>
      <xdr:row>24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8"/>
  <sheetViews>
    <sheetView zoomScale="85" zoomScaleNormal="85" zoomScalePageLayoutView="85" workbookViewId="0">
      <selection activeCell="K2" sqref="K2"/>
    </sheetView>
  </sheetViews>
  <sheetFormatPr baseColWidth="10" defaultRowHeight="15" x14ac:dyDescent="0"/>
  <cols>
    <col min="1" max="1" width="19.83203125" style="6" bestFit="1" customWidth="1"/>
    <col min="2" max="2" width="10.1640625" style="6" bestFit="1" customWidth="1"/>
    <col min="3" max="3" width="21" style="25" bestFit="1" customWidth="1"/>
    <col min="4" max="4" width="20.83203125" style="6" bestFit="1" customWidth="1"/>
    <col min="5" max="5" width="5.1640625" style="1" bestFit="1" customWidth="1"/>
    <col min="6" max="6" width="10.33203125" style="1" bestFit="1" customWidth="1"/>
    <col min="7" max="7" width="13.6640625" style="1" bestFit="1" customWidth="1"/>
    <col min="8" max="8" width="13.6640625" style="28" bestFit="1" customWidth="1"/>
    <col min="9" max="9" width="20.33203125" bestFit="1" customWidth="1"/>
    <col min="10" max="10" width="12.33203125" style="1" bestFit="1" customWidth="1"/>
    <col min="11" max="11" width="18.83203125" style="7" bestFit="1" customWidth="1"/>
    <col min="12" max="12" width="18.6640625" style="7" bestFit="1" customWidth="1"/>
    <col min="13" max="13" width="14.5" style="9" bestFit="1" customWidth="1"/>
    <col min="14" max="14" width="14.5" style="9" customWidth="1"/>
    <col min="15" max="15" width="18.1640625" bestFit="1" customWidth="1"/>
  </cols>
  <sheetData>
    <row r="1" spans="1:15" ht="30">
      <c r="A1" s="18" t="s">
        <v>15</v>
      </c>
      <c r="B1" s="18" t="s">
        <v>22</v>
      </c>
      <c r="C1" s="24" t="s">
        <v>30</v>
      </c>
      <c r="D1" s="18" t="s">
        <v>29</v>
      </c>
      <c r="E1" s="2" t="s">
        <v>14</v>
      </c>
      <c r="F1" s="19" t="s">
        <v>25</v>
      </c>
      <c r="G1" s="19" t="s">
        <v>21</v>
      </c>
      <c r="H1" s="26" t="s">
        <v>31</v>
      </c>
      <c r="I1" s="20" t="s">
        <v>18</v>
      </c>
      <c r="J1" s="2" t="s">
        <v>19</v>
      </c>
      <c r="K1" s="18" t="s">
        <v>23</v>
      </c>
      <c r="L1" s="18" t="s">
        <v>24</v>
      </c>
      <c r="M1" s="21" t="s">
        <v>26</v>
      </c>
      <c r="N1" s="21" t="s">
        <v>27</v>
      </c>
    </row>
    <row r="2" spans="1:15">
      <c r="A2" s="22" t="s">
        <v>16</v>
      </c>
      <c r="B2" s="12" t="s">
        <v>0</v>
      </c>
      <c r="C2" s="23">
        <f>95792</f>
        <v>95792</v>
      </c>
      <c r="D2" s="13">
        <f>95792*0.0009</f>
        <v>86.212800000000001</v>
      </c>
      <c r="E2" s="2">
        <v>2001</v>
      </c>
      <c r="F2" s="2">
        <v>203</v>
      </c>
      <c r="G2" s="2">
        <v>95589</v>
      </c>
      <c r="H2" s="27">
        <f>100*(G2/C2)</f>
        <v>99.788082512109568</v>
      </c>
      <c r="I2" s="3">
        <f>100*(F2/C2)</f>
        <v>0.21191748789042927</v>
      </c>
      <c r="J2" s="4" t="s">
        <v>20</v>
      </c>
      <c r="K2" s="17">
        <v>0.35356363000220031</v>
      </c>
      <c r="L2" s="23">
        <f>SUM(F2:F21)</f>
        <v>6556</v>
      </c>
      <c r="M2" s="13">
        <f>L2*0.0009</f>
        <v>5.9003999999999994</v>
      </c>
      <c r="N2" s="13">
        <f>100*(1-(D2-M2)/D2)</f>
        <v>6.8439953232002697</v>
      </c>
      <c r="O2" s="30"/>
    </row>
    <row r="3" spans="1:15">
      <c r="A3" s="22" t="s">
        <v>16</v>
      </c>
      <c r="B3" s="12" t="str">
        <f t="shared" ref="B3:B21" si="0">B2</f>
        <v>ALC</v>
      </c>
      <c r="C3" s="23">
        <f t="shared" ref="C3:C21" si="1">95792</f>
        <v>95792</v>
      </c>
      <c r="D3" s="13">
        <f t="shared" ref="D3:D21" si="2">95792*0.0009</f>
        <v>86.212800000000001</v>
      </c>
      <c r="E3" s="2">
        <v>2002</v>
      </c>
      <c r="F3" s="2">
        <v>208</v>
      </c>
      <c r="G3" s="2">
        <v>95381</v>
      </c>
      <c r="H3" s="27">
        <f t="shared" ref="H3:H66" si="3">100*(G3/C3)</f>
        <v>99.570945381660252</v>
      </c>
      <c r="I3" s="3">
        <f>100*F3/G2</f>
        <v>0.21759825921392628</v>
      </c>
      <c r="J3" s="4">
        <f>I3-I2</f>
        <v>5.6807713234970081E-3</v>
      </c>
      <c r="K3" s="17">
        <v>0.35356363000220031</v>
      </c>
      <c r="L3" s="23">
        <v>6556</v>
      </c>
      <c r="M3" s="13">
        <v>5.9003999999999994</v>
      </c>
      <c r="N3" s="13">
        <v>6.8439953232002697</v>
      </c>
    </row>
    <row r="4" spans="1:15">
      <c r="A4" s="22" t="s">
        <v>16</v>
      </c>
      <c r="B4" s="12" t="str">
        <f t="shared" si="0"/>
        <v>ALC</v>
      </c>
      <c r="C4" s="23">
        <f t="shared" si="1"/>
        <v>95792</v>
      </c>
      <c r="D4" s="13">
        <f t="shared" si="2"/>
        <v>86.212800000000001</v>
      </c>
      <c r="E4" s="2">
        <v>2003</v>
      </c>
      <c r="F4" s="2">
        <v>149</v>
      </c>
      <c r="G4" s="2">
        <v>95232</v>
      </c>
      <c r="H4" s="27">
        <f t="shared" si="3"/>
        <v>99.415400033405703</v>
      </c>
      <c r="I4" s="3">
        <f t="shared" ref="I4:I21" si="4">100*F4/G3</f>
        <v>0.15621559849445907</v>
      </c>
      <c r="J4" s="4">
        <f t="shared" ref="J4:J21" si="5">I4-I3</f>
        <v>-6.1382660719467214E-2</v>
      </c>
      <c r="K4" s="17">
        <v>0.35356363000220031</v>
      </c>
      <c r="L4" s="23">
        <v>6556</v>
      </c>
      <c r="M4" s="13">
        <v>5.9003999999999994</v>
      </c>
      <c r="N4" s="13">
        <v>6.8439953232002697</v>
      </c>
    </row>
    <row r="5" spans="1:15">
      <c r="A5" s="22" t="s">
        <v>16</v>
      </c>
      <c r="B5" s="12" t="str">
        <f t="shared" si="0"/>
        <v>ALC</v>
      </c>
      <c r="C5" s="23">
        <f t="shared" si="1"/>
        <v>95792</v>
      </c>
      <c r="D5" s="13">
        <f t="shared" si="2"/>
        <v>86.212800000000001</v>
      </c>
      <c r="E5" s="2">
        <v>2004</v>
      </c>
      <c r="F5" s="2">
        <v>38</v>
      </c>
      <c r="G5" s="2">
        <v>95194</v>
      </c>
      <c r="H5" s="27">
        <f t="shared" si="3"/>
        <v>99.375730749958251</v>
      </c>
      <c r="I5" s="3">
        <f t="shared" si="4"/>
        <v>3.9902553763440859E-2</v>
      </c>
      <c r="J5" s="4">
        <f t="shared" si="5"/>
        <v>-0.11631304473101821</v>
      </c>
      <c r="K5" s="17">
        <v>0.35356363000220031</v>
      </c>
      <c r="L5" s="23">
        <v>6556</v>
      </c>
      <c r="M5" s="13">
        <v>5.9003999999999994</v>
      </c>
      <c r="N5" s="13">
        <v>6.8439953232002697</v>
      </c>
    </row>
    <row r="6" spans="1:15">
      <c r="A6" s="22" t="s">
        <v>16</v>
      </c>
      <c r="B6" s="12" t="str">
        <f t="shared" si="0"/>
        <v>ALC</v>
      </c>
      <c r="C6" s="23">
        <f t="shared" si="1"/>
        <v>95792</v>
      </c>
      <c r="D6" s="13">
        <f t="shared" si="2"/>
        <v>86.212800000000001</v>
      </c>
      <c r="E6" s="2">
        <v>2005</v>
      </c>
      <c r="F6" s="2">
        <v>96</v>
      </c>
      <c r="G6" s="2">
        <v>95098</v>
      </c>
      <c r="H6" s="27">
        <f t="shared" si="3"/>
        <v>99.275513612827794</v>
      </c>
      <c r="I6" s="3">
        <f t="shared" si="4"/>
        <v>0.10084669201840452</v>
      </c>
      <c r="J6" s="4">
        <f t="shared" si="5"/>
        <v>6.0944138254963656E-2</v>
      </c>
      <c r="K6" s="17">
        <v>0.35356363000220031</v>
      </c>
      <c r="L6" s="23">
        <v>6556</v>
      </c>
      <c r="M6" s="13">
        <v>5.9003999999999994</v>
      </c>
      <c r="N6" s="13">
        <v>6.8439953232002697</v>
      </c>
    </row>
    <row r="7" spans="1:15">
      <c r="A7" s="22" t="s">
        <v>16</v>
      </c>
      <c r="B7" s="12" t="str">
        <f t="shared" si="0"/>
        <v>ALC</v>
      </c>
      <c r="C7" s="23">
        <f t="shared" si="1"/>
        <v>95792</v>
      </c>
      <c r="D7" s="13">
        <f t="shared" si="2"/>
        <v>86.212800000000001</v>
      </c>
      <c r="E7" s="2">
        <v>2006</v>
      </c>
      <c r="F7" s="2">
        <v>305</v>
      </c>
      <c r="G7" s="2">
        <v>94793</v>
      </c>
      <c r="H7" s="27">
        <f t="shared" si="3"/>
        <v>98.957115416736258</v>
      </c>
      <c r="I7" s="3">
        <f t="shared" si="4"/>
        <v>0.3207217817409409</v>
      </c>
      <c r="J7" s="4">
        <f t="shared" si="5"/>
        <v>0.21987508972253639</v>
      </c>
      <c r="K7" s="17">
        <v>0.35356363000220031</v>
      </c>
      <c r="L7" s="23">
        <v>6556</v>
      </c>
      <c r="M7" s="13">
        <v>5.9003999999999994</v>
      </c>
      <c r="N7" s="13">
        <v>6.8439953232002697</v>
      </c>
    </row>
    <row r="8" spans="1:15">
      <c r="A8" s="22" t="s">
        <v>16</v>
      </c>
      <c r="B8" s="12" t="str">
        <f t="shared" si="0"/>
        <v>ALC</v>
      </c>
      <c r="C8" s="23">
        <f t="shared" si="1"/>
        <v>95792</v>
      </c>
      <c r="D8" s="13">
        <f t="shared" si="2"/>
        <v>86.212800000000001</v>
      </c>
      <c r="E8" s="2">
        <v>2007</v>
      </c>
      <c r="F8" s="2">
        <v>208</v>
      </c>
      <c r="G8" s="2">
        <v>94585</v>
      </c>
      <c r="H8" s="27">
        <f t="shared" si="3"/>
        <v>98.739978286286956</v>
      </c>
      <c r="I8" s="3">
        <f t="shared" si="4"/>
        <v>0.21942548500416698</v>
      </c>
      <c r="J8" s="4">
        <f t="shared" si="5"/>
        <v>-0.10129629673677393</v>
      </c>
      <c r="K8" s="17">
        <v>0.35356363000220031</v>
      </c>
      <c r="L8" s="23">
        <v>6556</v>
      </c>
      <c r="M8" s="13">
        <v>5.9003999999999994</v>
      </c>
      <c r="N8" s="13">
        <v>6.8439953232002697</v>
      </c>
    </row>
    <row r="9" spans="1:15">
      <c r="A9" s="22" t="s">
        <v>16</v>
      </c>
      <c r="B9" s="12" t="str">
        <f t="shared" si="0"/>
        <v>ALC</v>
      </c>
      <c r="C9" s="23">
        <f t="shared" si="1"/>
        <v>95792</v>
      </c>
      <c r="D9" s="13">
        <f t="shared" si="2"/>
        <v>86.212800000000001</v>
      </c>
      <c r="E9" s="2">
        <v>2008</v>
      </c>
      <c r="F9" s="2">
        <v>258</v>
      </c>
      <c r="G9" s="2">
        <v>94327</v>
      </c>
      <c r="H9" s="27">
        <f t="shared" si="3"/>
        <v>98.470644730248864</v>
      </c>
      <c r="I9" s="3">
        <f t="shared" si="4"/>
        <v>0.27277052386742084</v>
      </c>
      <c r="J9" s="4">
        <f t="shared" si="5"/>
        <v>5.3345038863253869E-2</v>
      </c>
      <c r="K9" s="17">
        <v>0.35356363000220031</v>
      </c>
      <c r="L9" s="23">
        <v>6556</v>
      </c>
      <c r="M9" s="13">
        <v>5.9003999999999994</v>
      </c>
      <c r="N9" s="13">
        <v>6.8439953232002697</v>
      </c>
    </row>
    <row r="10" spans="1:15">
      <c r="A10" s="22" t="s">
        <v>16</v>
      </c>
      <c r="B10" s="12" t="str">
        <f t="shared" si="0"/>
        <v>ALC</v>
      </c>
      <c r="C10" s="23">
        <f t="shared" si="1"/>
        <v>95792</v>
      </c>
      <c r="D10" s="13">
        <f t="shared" si="2"/>
        <v>86.212800000000001</v>
      </c>
      <c r="E10" s="2">
        <v>2009</v>
      </c>
      <c r="F10" s="2">
        <v>265</v>
      </c>
      <c r="G10" s="2">
        <v>94062</v>
      </c>
      <c r="H10" s="27">
        <f t="shared" si="3"/>
        <v>98.194003674628362</v>
      </c>
      <c r="I10" s="3">
        <f t="shared" si="4"/>
        <v>0.28093758944946834</v>
      </c>
      <c r="J10" s="4">
        <f t="shared" si="5"/>
        <v>8.1670655820474947E-3</v>
      </c>
      <c r="K10" s="17">
        <v>0.35356363000220031</v>
      </c>
      <c r="L10" s="23">
        <v>6556</v>
      </c>
      <c r="M10" s="13">
        <v>5.9003999999999994</v>
      </c>
      <c r="N10" s="13">
        <v>6.8439953232002697</v>
      </c>
    </row>
    <row r="11" spans="1:15">
      <c r="A11" s="22" t="s">
        <v>16</v>
      </c>
      <c r="B11" s="12" t="str">
        <f t="shared" si="0"/>
        <v>ALC</v>
      </c>
      <c r="C11" s="23">
        <f t="shared" si="1"/>
        <v>95792</v>
      </c>
      <c r="D11" s="13">
        <f t="shared" si="2"/>
        <v>86.212800000000001</v>
      </c>
      <c r="E11" s="2">
        <v>2010</v>
      </c>
      <c r="F11" s="2">
        <v>383</v>
      </c>
      <c r="G11" s="2">
        <v>93679</v>
      </c>
      <c r="H11" s="27">
        <f t="shared" si="3"/>
        <v>97.79417905461834</v>
      </c>
      <c r="I11" s="3">
        <f t="shared" si="4"/>
        <v>0.40717824413684589</v>
      </c>
      <c r="J11" s="4">
        <f t="shared" si="5"/>
        <v>0.12624065468737755</v>
      </c>
      <c r="K11" s="17">
        <v>0.35356363000220031</v>
      </c>
      <c r="L11" s="23">
        <v>6556</v>
      </c>
      <c r="M11" s="13">
        <v>5.9003999999999994</v>
      </c>
      <c r="N11" s="13">
        <v>6.8439953232002697</v>
      </c>
    </row>
    <row r="12" spans="1:15">
      <c r="A12" s="22" t="s">
        <v>16</v>
      </c>
      <c r="B12" s="12" t="str">
        <f t="shared" si="0"/>
        <v>ALC</v>
      </c>
      <c r="C12" s="23">
        <f t="shared" si="1"/>
        <v>95792</v>
      </c>
      <c r="D12" s="13">
        <f t="shared" si="2"/>
        <v>86.212800000000001</v>
      </c>
      <c r="E12" s="2">
        <v>2011</v>
      </c>
      <c r="F12" s="2">
        <v>190</v>
      </c>
      <c r="G12" s="2">
        <v>93489</v>
      </c>
      <c r="H12" s="27">
        <f t="shared" si="3"/>
        <v>97.595832637380994</v>
      </c>
      <c r="I12" s="3">
        <f t="shared" si="4"/>
        <v>0.20282026921722052</v>
      </c>
      <c r="J12" s="4">
        <f t="shared" si="5"/>
        <v>-0.20435797491962537</v>
      </c>
      <c r="K12" s="17">
        <v>0.35356363000220031</v>
      </c>
      <c r="L12" s="23">
        <v>6556</v>
      </c>
      <c r="M12" s="13">
        <v>5.9003999999999994</v>
      </c>
      <c r="N12" s="13">
        <v>6.8439953232002697</v>
      </c>
    </row>
    <row r="13" spans="1:15">
      <c r="A13" s="22" t="s">
        <v>16</v>
      </c>
      <c r="B13" s="12" t="str">
        <f t="shared" si="0"/>
        <v>ALC</v>
      </c>
      <c r="C13" s="23">
        <f t="shared" si="1"/>
        <v>95792</v>
      </c>
      <c r="D13" s="13">
        <f t="shared" si="2"/>
        <v>86.212800000000001</v>
      </c>
      <c r="E13" s="2">
        <v>2012</v>
      </c>
      <c r="F13" s="2">
        <v>264</v>
      </c>
      <c r="G13" s="2">
        <v>93225</v>
      </c>
      <c r="H13" s="27">
        <f t="shared" si="3"/>
        <v>97.320235510272255</v>
      </c>
      <c r="I13" s="3">
        <f t="shared" si="4"/>
        <v>0.28238616307800918</v>
      </c>
      <c r="J13" s="4">
        <f t="shared" si="5"/>
        <v>7.9565893860788661E-2</v>
      </c>
      <c r="K13" s="17">
        <v>0.35356363000220031</v>
      </c>
      <c r="L13" s="23">
        <v>6556</v>
      </c>
      <c r="M13" s="13">
        <v>5.9003999999999994</v>
      </c>
      <c r="N13" s="13">
        <v>6.8439953232002697</v>
      </c>
    </row>
    <row r="14" spans="1:15">
      <c r="A14" s="22" t="s">
        <v>16</v>
      </c>
      <c r="B14" s="12" t="str">
        <f t="shared" si="0"/>
        <v>ALC</v>
      </c>
      <c r="C14" s="23">
        <f t="shared" si="1"/>
        <v>95792</v>
      </c>
      <c r="D14" s="13">
        <f t="shared" si="2"/>
        <v>86.212800000000001</v>
      </c>
      <c r="E14" s="2">
        <v>2013</v>
      </c>
      <c r="F14" s="2">
        <v>88</v>
      </c>
      <c r="G14" s="2">
        <v>93137</v>
      </c>
      <c r="H14" s="27">
        <f t="shared" si="3"/>
        <v>97.228369801236013</v>
      </c>
      <c r="I14" s="3">
        <f t="shared" si="4"/>
        <v>9.4395280235988199E-2</v>
      </c>
      <c r="J14" s="4">
        <f t="shared" si="5"/>
        <v>-0.18799088284202098</v>
      </c>
      <c r="K14" s="17">
        <v>0.35356363000220031</v>
      </c>
      <c r="L14" s="23">
        <v>6556</v>
      </c>
      <c r="M14" s="13">
        <v>5.9003999999999994</v>
      </c>
      <c r="N14" s="13">
        <v>6.8439953232002697</v>
      </c>
    </row>
    <row r="15" spans="1:15">
      <c r="A15" s="22" t="s">
        <v>16</v>
      </c>
      <c r="B15" s="12" t="str">
        <f t="shared" si="0"/>
        <v>ALC</v>
      </c>
      <c r="C15" s="23">
        <f t="shared" si="1"/>
        <v>95792</v>
      </c>
      <c r="D15" s="13">
        <f t="shared" si="2"/>
        <v>86.212800000000001</v>
      </c>
      <c r="E15" s="2">
        <v>2014</v>
      </c>
      <c r="F15" s="2">
        <v>390</v>
      </c>
      <c r="G15" s="2">
        <v>92747</v>
      </c>
      <c r="H15" s="27">
        <f t="shared" si="3"/>
        <v>96.821237681643552</v>
      </c>
      <c r="I15" s="3">
        <f t="shared" si="4"/>
        <v>0.41873798812502011</v>
      </c>
      <c r="J15" s="4">
        <f t="shared" si="5"/>
        <v>0.32434270788903191</v>
      </c>
      <c r="K15" s="17">
        <v>0.35356363000220031</v>
      </c>
      <c r="L15" s="23">
        <v>6556</v>
      </c>
      <c r="M15" s="13">
        <v>5.9003999999999994</v>
      </c>
      <c r="N15" s="13">
        <v>6.8439953232002697</v>
      </c>
    </row>
    <row r="16" spans="1:15">
      <c r="A16" s="22" t="s">
        <v>16</v>
      </c>
      <c r="B16" s="12" t="str">
        <f t="shared" si="0"/>
        <v>ALC</v>
      </c>
      <c r="C16" s="23">
        <f t="shared" si="1"/>
        <v>95792</v>
      </c>
      <c r="D16" s="13">
        <f t="shared" si="2"/>
        <v>86.212800000000001</v>
      </c>
      <c r="E16" s="2">
        <v>2015</v>
      </c>
      <c r="F16" s="2">
        <v>183</v>
      </c>
      <c r="G16" s="2">
        <v>92564</v>
      </c>
      <c r="H16" s="27">
        <f t="shared" si="3"/>
        <v>96.630198763988645</v>
      </c>
      <c r="I16" s="3">
        <f t="shared" si="4"/>
        <v>0.19731096423603997</v>
      </c>
      <c r="J16" s="4">
        <f t="shared" si="5"/>
        <v>-0.22142702388898014</v>
      </c>
      <c r="K16" s="17">
        <v>0.35356363000220031</v>
      </c>
      <c r="L16" s="23">
        <v>6556</v>
      </c>
      <c r="M16" s="13">
        <v>5.9003999999999994</v>
      </c>
      <c r="N16" s="13">
        <v>6.8439953232002697</v>
      </c>
    </row>
    <row r="17" spans="1:14">
      <c r="A17" s="22" t="s">
        <v>16</v>
      </c>
      <c r="B17" s="12" t="str">
        <f t="shared" si="0"/>
        <v>ALC</v>
      </c>
      <c r="C17" s="23">
        <f t="shared" si="1"/>
        <v>95792</v>
      </c>
      <c r="D17" s="13">
        <f t="shared" si="2"/>
        <v>86.212800000000001</v>
      </c>
      <c r="E17" s="2">
        <v>2016</v>
      </c>
      <c r="F17" s="2">
        <v>594</v>
      </c>
      <c r="G17" s="2">
        <v>91970</v>
      </c>
      <c r="H17" s="27">
        <f t="shared" si="3"/>
        <v>96.010105227993989</v>
      </c>
      <c r="I17" s="3">
        <f t="shared" si="4"/>
        <v>0.64171816256860115</v>
      </c>
      <c r="J17" s="4">
        <f t="shared" si="5"/>
        <v>0.44440719833256115</v>
      </c>
      <c r="K17" s="17">
        <v>0.35356363000220031</v>
      </c>
      <c r="L17" s="23">
        <v>6556</v>
      </c>
      <c r="M17" s="13">
        <v>5.9003999999999994</v>
      </c>
      <c r="N17" s="13">
        <v>6.8439953232002697</v>
      </c>
    </row>
    <row r="18" spans="1:14">
      <c r="A18" s="22" t="s">
        <v>16</v>
      </c>
      <c r="B18" s="12" t="str">
        <f t="shared" si="0"/>
        <v>ALC</v>
      </c>
      <c r="C18" s="23">
        <f t="shared" si="1"/>
        <v>95792</v>
      </c>
      <c r="D18" s="13">
        <f t="shared" si="2"/>
        <v>86.212800000000001</v>
      </c>
      <c r="E18" s="2">
        <v>2017</v>
      </c>
      <c r="F18" s="2">
        <v>726</v>
      </c>
      <c r="G18" s="2">
        <v>91244</v>
      </c>
      <c r="H18" s="27">
        <f t="shared" si="3"/>
        <v>95.252213128444964</v>
      </c>
      <c r="I18" s="3">
        <f t="shared" si="4"/>
        <v>0.7893878438621289</v>
      </c>
      <c r="J18" s="4">
        <f t="shared" si="5"/>
        <v>0.14766968129352775</v>
      </c>
      <c r="K18" s="17">
        <v>0.35356363000220031</v>
      </c>
      <c r="L18" s="23">
        <v>6556</v>
      </c>
      <c r="M18" s="13">
        <v>5.9003999999999994</v>
      </c>
      <c r="N18" s="13">
        <v>6.8439953232002697</v>
      </c>
    </row>
    <row r="19" spans="1:14">
      <c r="A19" s="22" t="s">
        <v>16</v>
      </c>
      <c r="B19" s="12" t="str">
        <f t="shared" si="0"/>
        <v>ALC</v>
      </c>
      <c r="C19" s="23">
        <f t="shared" si="1"/>
        <v>95792</v>
      </c>
      <c r="D19" s="13">
        <f t="shared" si="2"/>
        <v>86.212800000000001</v>
      </c>
      <c r="E19" s="2">
        <v>2018</v>
      </c>
      <c r="F19" s="2">
        <v>735</v>
      </c>
      <c r="G19" s="2">
        <v>90509</v>
      </c>
      <c r="H19" s="27">
        <f t="shared" si="3"/>
        <v>94.484925672289961</v>
      </c>
      <c r="I19" s="3">
        <f t="shared" si="4"/>
        <v>0.80553241856998814</v>
      </c>
      <c r="J19" s="4">
        <f t="shared" si="5"/>
        <v>1.6144574707859238E-2</v>
      </c>
      <c r="K19" s="17">
        <v>0.35356363000220031</v>
      </c>
      <c r="L19" s="23">
        <v>6556</v>
      </c>
      <c r="M19" s="13">
        <v>5.9003999999999994</v>
      </c>
      <c r="N19" s="13">
        <v>6.8439953232002697</v>
      </c>
    </row>
    <row r="20" spans="1:14">
      <c r="A20" s="22" t="s">
        <v>16</v>
      </c>
      <c r="B20" s="12" t="str">
        <f t="shared" si="0"/>
        <v>ALC</v>
      </c>
      <c r="C20" s="23">
        <f t="shared" si="1"/>
        <v>95792</v>
      </c>
      <c r="D20" s="13">
        <f t="shared" si="2"/>
        <v>86.212800000000001</v>
      </c>
      <c r="E20" s="2">
        <v>2019</v>
      </c>
      <c r="F20" s="2">
        <v>649</v>
      </c>
      <c r="G20" s="2">
        <v>89860</v>
      </c>
      <c r="H20" s="27">
        <f t="shared" si="3"/>
        <v>93.80741606814766</v>
      </c>
      <c r="I20" s="3">
        <f t="shared" si="4"/>
        <v>0.71705576241036806</v>
      </c>
      <c r="J20" s="4">
        <f t="shared" si="5"/>
        <v>-8.8476656159620082E-2</v>
      </c>
      <c r="K20" s="17">
        <v>0.35356363000220031</v>
      </c>
      <c r="L20" s="23">
        <v>6556</v>
      </c>
      <c r="M20" s="13">
        <v>5.9003999999999994</v>
      </c>
      <c r="N20" s="13">
        <v>6.8439953232002697</v>
      </c>
    </row>
    <row r="21" spans="1:14">
      <c r="A21" s="22" t="s">
        <v>16</v>
      </c>
      <c r="B21" s="12" t="str">
        <f t="shared" si="0"/>
        <v>ALC</v>
      </c>
      <c r="C21" s="23">
        <f t="shared" si="1"/>
        <v>95792</v>
      </c>
      <c r="D21" s="13">
        <f t="shared" si="2"/>
        <v>86.212800000000001</v>
      </c>
      <c r="E21" s="2">
        <v>2020</v>
      </c>
      <c r="F21" s="2">
        <v>624</v>
      </c>
      <c r="G21" s="2">
        <v>89236</v>
      </c>
      <c r="H21" s="27">
        <f t="shared" si="3"/>
        <v>93.156004676799725</v>
      </c>
      <c r="I21" s="3">
        <f t="shared" si="4"/>
        <v>0.69441353216113955</v>
      </c>
      <c r="J21" s="4">
        <f t="shared" si="5"/>
        <v>-2.2642230249228512E-2</v>
      </c>
      <c r="K21" s="17">
        <v>0.35356363000220031</v>
      </c>
      <c r="L21" s="23">
        <v>6556</v>
      </c>
      <c r="M21" s="13">
        <v>5.9003999999999994</v>
      </c>
      <c r="N21" s="13">
        <v>6.8439953232002697</v>
      </c>
    </row>
    <row r="22" spans="1:14">
      <c r="A22" s="22" t="s">
        <v>16</v>
      </c>
      <c r="B22" s="12" t="s">
        <v>1</v>
      </c>
      <c r="C22" s="23">
        <f>59208</f>
        <v>59208</v>
      </c>
      <c r="D22" s="13">
        <f>59208*0.0009</f>
        <v>53.287199999999999</v>
      </c>
      <c r="E22" s="2">
        <v>2001</v>
      </c>
      <c r="F22" s="2">
        <v>227</v>
      </c>
      <c r="G22" s="2">
        <v>58981</v>
      </c>
      <c r="H22" s="27">
        <f t="shared" si="3"/>
        <v>99.616605864072426</v>
      </c>
      <c r="I22" s="3">
        <f>100*(F22/C22)</f>
        <v>0.38339413592757737</v>
      </c>
      <c r="J22" s="4" t="s">
        <v>20</v>
      </c>
      <c r="K22" s="17">
        <f>AVERAGE(I22:I41)</f>
        <v>0.70970164930452573</v>
      </c>
      <c r="L22" s="23">
        <v>7874</v>
      </c>
      <c r="M22" s="13">
        <f>L22*0.0009</f>
        <v>7.0865999999999998</v>
      </c>
      <c r="N22" s="13">
        <f>100*(1-(D22-M22)/D22)</f>
        <v>13.298878529928382</v>
      </c>
    </row>
    <row r="23" spans="1:14">
      <c r="A23" s="22" t="s">
        <v>16</v>
      </c>
      <c r="B23" s="12" t="s">
        <v>1</v>
      </c>
      <c r="C23" s="23">
        <f>59208</f>
        <v>59208</v>
      </c>
      <c r="D23" s="13">
        <f t="shared" ref="D23:D41" si="6">59208*0.0009</f>
        <v>53.287199999999999</v>
      </c>
      <c r="E23" s="2">
        <v>2002</v>
      </c>
      <c r="F23" s="2">
        <v>180</v>
      </c>
      <c r="G23" s="2">
        <v>58801</v>
      </c>
      <c r="H23" s="27">
        <f t="shared" si="3"/>
        <v>99.312592892852308</v>
      </c>
      <c r="I23" s="3">
        <f>100*F23/G22</f>
        <v>0.30518302504196265</v>
      </c>
      <c r="J23" s="4">
        <f>I23-I22</f>
        <v>-7.8211110885614721E-2</v>
      </c>
      <c r="K23" s="17">
        <v>0.70970164930000001</v>
      </c>
      <c r="L23" s="23">
        <v>7874</v>
      </c>
      <c r="M23" s="13">
        <f>L23*0.0009</f>
        <v>7.0865999999999998</v>
      </c>
      <c r="N23" s="13">
        <f>100*(1-(D23-M23)/D23)</f>
        <v>13.298878529928382</v>
      </c>
    </row>
    <row r="24" spans="1:14">
      <c r="A24" s="22" t="s">
        <v>16</v>
      </c>
      <c r="B24" s="12" t="s">
        <v>1</v>
      </c>
      <c r="C24" s="23">
        <f>59208</f>
        <v>59208</v>
      </c>
      <c r="D24" s="13">
        <f t="shared" si="6"/>
        <v>53.287199999999999</v>
      </c>
      <c r="E24" s="2">
        <v>2003</v>
      </c>
      <c r="F24" s="2">
        <v>123</v>
      </c>
      <c r="G24" s="2">
        <v>58678</v>
      </c>
      <c r="H24" s="27">
        <f t="shared" si="3"/>
        <v>99.104850695851908</v>
      </c>
      <c r="I24" s="3">
        <f t="shared" ref="I24:I41" si="7">100*F24/G23</f>
        <v>0.20918011598442204</v>
      </c>
      <c r="J24" s="4">
        <f t="shared" ref="J24:J41" si="8">I24-I23</f>
        <v>-9.6002909057540609E-2</v>
      </c>
      <c r="K24" s="17">
        <v>0.70970164930000001</v>
      </c>
      <c r="L24" s="23">
        <v>7874</v>
      </c>
      <c r="M24" s="13">
        <f t="shared" ref="M24:M41" si="9">L24*0.0009</f>
        <v>7.0865999999999998</v>
      </c>
      <c r="N24" s="13">
        <f t="shared" ref="N24:N41" si="10">100*(1-(D24-M24)/D24)</f>
        <v>13.298878529928382</v>
      </c>
    </row>
    <row r="25" spans="1:14">
      <c r="A25" s="22" t="s">
        <v>16</v>
      </c>
      <c r="B25" s="12" t="s">
        <v>1</v>
      </c>
      <c r="C25" s="23">
        <f>59208</f>
        <v>59208</v>
      </c>
      <c r="D25" s="13">
        <f t="shared" si="6"/>
        <v>53.287199999999999</v>
      </c>
      <c r="E25" s="2">
        <v>2004</v>
      </c>
      <c r="F25" s="2">
        <v>445</v>
      </c>
      <c r="G25" s="2">
        <v>58233</v>
      </c>
      <c r="H25" s="27">
        <f t="shared" si="3"/>
        <v>98.353263072557766</v>
      </c>
      <c r="I25" s="3">
        <f t="shared" si="7"/>
        <v>0.75837622277514571</v>
      </c>
      <c r="J25" s="4">
        <f t="shared" si="8"/>
        <v>0.54919610679072361</v>
      </c>
      <c r="K25" s="17">
        <v>0.70970164930000001</v>
      </c>
      <c r="L25" s="23">
        <v>7874</v>
      </c>
      <c r="M25" s="13">
        <f t="shared" si="9"/>
        <v>7.0865999999999998</v>
      </c>
      <c r="N25" s="13">
        <f t="shared" si="10"/>
        <v>13.298878529928382</v>
      </c>
    </row>
    <row r="26" spans="1:14">
      <c r="A26" s="22" t="s">
        <v>16</v>
      </c>
      <c r="B26" s="12" t="s">
        <v>1</v>
      </c>
      <c r="C26" s="23">
        <f>59208</f>
        <v>59208</v>
      </c>
      <c r="D26" s="13">
        <f t="shared" si="6"/>
        <v>53.287199999999999</v>
      </c>
      <c r="E26" s="2">
        <v>2005</v>
      </c>
      <c r="F26" s="2">
        <v>258</v>
      </c>
      <c r="G26" s="2">
        <v>57975</v>
      </c>
      <c r="H26" s="27">
        <f t="shared" si="3"/>
        <v>97.917511147142278</v>
      </c>
      <c r="I26" s="3">
        <f t="shared" si="7"/>
        <v>0.4430477564267683</v>
      </c>
      <c r="J26" s="4">
        <f t="shared" si="8"/>
        <v>-0.31532846634837741</v>
      </c>
      <c r="K26" s="17">
        <v>0.70970164930000001</v>
      </c>
      <c r="L26" s="23">
        <v>7874</v>
      </c>
      <c r="M26" s="13">
        <f t="shared" si="9"/>
        <v>7.0865999999999998</v>
      </c>
      <c r="N26" s="13">
        <f t="shared" si="10"/>
        <v>13.298878529928382</v>
      </c>
    </row>
    <row r="27" spans="1:14">
      <c r="A27" s="22" t="s">
        <v>16</v>
      </c>
      <c r="B27" s="12" t="s">
        <v>1</v>
      </c>
      <c r="C27" s="23">
        <f>59208</f>
        <v>59208</v>
      </c>
      <c r="D27" s="13">
        <f t="shared" si="6"/>
        <v>53.287199999999999</v>
      </c>
      <c r="E27" s="2">
        <v>2006</v>
      </c>
      <c r="F27" s="2">
        <v>503</v>
      </c>
      <c r="G27" s="2">
        <v>57472</v>
      </c>
      <c r="H27" s="27">
        <f t="shared" si="3"/>
        <v>97.067963788677204</v>
      </c>
      <c r="I27" s="3">
        <f t="shared" si="7"/>
        <v>0.86761535144458823</v>
      </c>
      <c r="J27" s="4">
        <f t="shared" si="8"/>
        <v>0.42456759501781993</v>
      </c>
      <c r="K27" s="17">
        <v>0.70970164930000001</v>
      </c>
      <c r="L27" s="23">
        <v>7874</v>
      </c>
      <c r="M27" s="13">
        <f t="shared" si="9"/>
        <v>7.0865999999999998</v>
      </c>
      <c r="N27" s="13">
        <f t="shared" si="10"/>
        <v>13.298878529928382</v>
      </c>
    </row>
    <row r="28" spans="1:14">
      <c r="A28" s="22" t="s">
        <v>16</v>
      </c>
      <c r="B28" s="12" t="s">
        <v>1</v>
      </c>
      <c r="C28" s="23">
        <f>59208</f>
        <v>59208</v>
      </c>
      <c r="D28" s="13">
        <f t="shared" si="6"/>
        <v>53.287199999999999</v>
      </c>
      <c r="E28" s="2">
        <v>2007</v>
      </c>
      <c r="F28" s="2">
        <v>384</v>
      </c>
      <c r="G28" s="2">
        <v>57088</v>
      </c>
      <c r="H28" s="27">
        <f t="shared" si="3"/>
        <v>96.419402783407648</v>
      </c>
      <c r="I28" s="3">
        <f t="shared" si="7"/>
        <v>0.66815144766146994</v>
      </c>
      <c r="J28" s="4">
        <f t="shared" si="8"/>
        <v>-0.19946390378311829</v>
      </c>
      <c r="K28" s="17">
        <v>0.70970164930000001</v>
      </c>
      <c r="L28" s="23">
        <v>7874</v>
      </c>
      <c r="M28" s="13">
        <f t="shared" si="9"/>
        <v>7.0865999999999998</v>
      </c>
      <c r="N28" s="13">
        <f t="shared" si="10"/>
        <v>13.298878529928382</v>
      </c>
    </row>
    <row r="29" spans="1:14">
      <c r="A29" s="22" t="s">
        <v>16</v>
      </c>
      <c r="B29" s="12" t="s">
        <v>1</v>
      </c>
      <c r="C29" s="23">
        <f>59208</f>
        <v>59208</v>
      </c>
      <c r="D29" s="13">
        <f t="shared" si="6"/>
        <v>53.287199999999999</v>
      </c>
      <c r="E29" s="2">
        <v>2008</v>
      </c>
      <c r="F29" s="2">
        <v>105</v>
      </c>
      <c r="G29" s="2">
        <v>56983</v>
      </c>
      <c r="H29" s="27">
        <f t="shared" si="3"/>
        <v>96.242061883529246</v>
      </c>
      <c r="I29" s="3">
        <f t="shared" si="7"/>
        <v>0.18392656950672645</v>
      </c>
      <c r="J29" s="4">
        <f t="shared" si="8"/>
        <v>-0.48422487815474347</v>
      </c>
      <c r="K29" s="17">
        <v>0.70970164930000001</v>
      </c>
      <c r="L29" s="23">
        <v>7874</v>
      </c>
      <c r="M29" s="13">
        <f t="shared" si="9"/>
        <v>7.0865999999999998</v>
      </c>
      <c r="N29" s="13">
        <f t="shared" si="10"/>
        <v>13.298878529928382</v>
      </c>
    </row>
    <row r="30" spans="1:14">
      <c r="A30" s="22" t="s">
        <v>16</v>
      </c>
      <c r="B30" s="12" t="s">
        <v>1</v>
      </c>
      <c r="C30" s="23">
        <f>59208</f>
        <v>59208</v>
      </c>
      <c r="D30" s="13">
        <f t="shared" si="6"/>
        <v>53.287199999999999</v>
      </c>
      <c r="E30" s="2">
        <v>2009</v>
      </c>
      <c r="F30" s="2">
        <v>318</v>
      </c>
      <c r="G30" s="2">
        <v>56665</v>
      </c>
      <c r="H30" s="27">
        <f t="shared" si="3"/>
        <v>95.704972301040399</v>
      </c>
      <c r="I30" s="3">
        <f t="shared" si="7"/>
        <v>0.5580611761402523</v>
      </c>
      <c r="J30" s="4">
        <f t="shared" si="8"/>
        <v>0.37413460663352582</v>
      </c>
      <c r="K30" s="17">
        <v>0.70970164930000001</v>
      </c>
      <c r="L30" s="23">
        <v>7874</v>
      </c>
      <c r="M30" s="13">
        <f t="shared" si="9"/>
        <v>7.0865999999999998</v>
      </c>
      <c r="N30" s="13">
        <f t="shared" si="10"/>
        <v>13.298878529928382</v>
      </c>
    </row>
    <row r="31" spans="1:14">
      <c r="A31" s="22" t="s">
        <v>16</v>
      </c>
      <c r="B31" s="12" t="s">
        <v>1</v>
      </c>
      <c r="C31" s="23">
        <f>59208</f>
        <v>59208</v>
      </c>
      <c r="D31" s="13">
        <f t="shared" si="6"/>
        <v>53.287199999999999</v>
      </c>
      <c r="E31" s="2">
        <v>2010</v>
      </c>
      <c r="F31" s="2">
        <v>377</v>
      </c>
      <c r="G31" s="2">
        <v>56288</v>
      </c>
      <c r="H31" s="27">
        <f t="shared" si="3"/>
        <v>95.068234022429394</v>
      </c>
      <c r="I31" s="3">
        <f t="shared" si="7"/>
        <v>0.66531368569663818</v>
      </c>
      <c r="J31" s="4">
        <f t="shared" si="8"/>
        <v>0.10725250955638588</v>
      </c>
      <c r="K31" s="17">
        <v>0.70970164930000001</v>
      </c>
      <c r="L31" s="23">
        <v>7874</v>
      </c>
      <c r="M31" s="13">
        <f t="shared" si="9"/>
        <v>7.0865999999999998</v>
      </c>
      <c r="N31" s="13">
        <f t="shared" si="10"/>
        <v>13.298878529928382</v>
      </c>
    </row>
    <row r="32" spans="1:14">
      <c r="A32" s="22" t="s">
        <v>16</v>
      </c>
      <c r="B32" s="12" t="s">
        <v>1</v>
      </c>
      <c r="C32" s="23">
        <f>59208</f>
        <v>59208</v>
      </c>
      <c r="D32" s="13">
        <f t="shared" si="6"/>
        <v>53.287199999999999</v>
      </c>
      <c r="E32" s="2">
        <v>2011</v>
      </c>
      <c r="F32" s="2">
        <v>133</v>
      </c>
      <c r="G32" s="2">
        <v>56155</v>
      </c>
      <c r="H32" s="27">
        <f t="shared" si="3"/>
        <v>94.843602215916761</v>
      </c>
      <c r="I32" s="3">
        <f t="shared" si="7"/>
        <v>0.23628482092097783</v>
      </c>
      <c r="J32" s="4">
        <f t="shared" si="8"/>
        <v>-0.42902886477566038</v>
      </c>
      <c r="K32" s="17">
        <v>0.70970164930000001</v>
      </c>
      <c r="L32" s="23">
        <v>7874</v>
      </c>
      <c r="M32" s="13">
        <f t="shared" si="9"/>
        <v>7.0865999999999998</v>
      </c>
      <c r="N32" s="13">
        <f t="shared" si="10"/>
        <v>13.298878529928382</v>
      </c>
    </row>
    <row r="33" spans="1:14">
      <c r="A33" s="22" t="s">
        <v>16</v>
      </c>
      <c r="B33" s="12" t="s">
        <v>1</v>
      </c>
      <c r="C33" s="23">
        <f>59208</f>
        <v>59208</v>
      </c>
      <c r="D33" s="13">
        <f t="shared" si="6"/>
        <v>53.287199999999999</v>
      </c>
      <c r="E33" s="2">
        <v>2012</v>
      </c>
      <c r="F33" s="2">
        <v>231</v>
      </c>
      <c r="G33" s="2">
        <v>55924</v>
      </c>
      <c r="H33" s="27">
        <f t="shared" si="3"/>
        <v>94.453452236184305</v>
      </c>
      <c r="I33" s="3">
        <f t="shared" si="7"/>
        <v>0.41136141038197843</v>
      </c>
      <c r="J33" s="4">
        <f t="shared" si="8"/>
        <v>0.1750765894610006</v>
      </c>
      <c r="K33" s="17">
        <v>0.70970164930000001</v>
      </c>
      <c r="L33" s="23">
        <v>7874</v>
      </c>
      <c r="M33" s="13">
        <f t="shared" si="9"/>
        <v>7.0865999999999998</v>
      </c>
      <c r="N33" s="13">
        <f t="shared" si="10"/>
        <v>13.298878529928382</v>
      </c>
    </row>
    <row r="34" spans="1:14">
      <c r="A34" s="22" t="s">
        <v>16</v>
      </c>
      <c r="B34" s="12" t="s">
        <v>1</v>
      </c>
      <c r="C34" s="23">
        <f>59208</f>
        <v>59208</v>
      </c>
      <c r="D34" s="13">
        <f t="shared" si="6"/>
        <v>53.287199999999999</v>
      </c>
      <c r="E34" s="2">
        <v>2013</v>
      </c>
      <c r="F34" s="2">
        <v>244</v>
      </c>
      <c r="G34" s="2">
        <v>55680</v>
      </c>
      <c r="H34" s="27">
        <f t="shared" si="3"/>
        <v>94.041345764085932</v>
      </c>
      <c r="I34" s="3">
        <f t="shared" si="7"/>
        <v>0.43630641585008223</v>
      </c>
      <c r="J34" s="4">
        <f t="shared" si="8"/>
        <v>2.4945005468103798E-2</v>
      </c>
      <c r="K34" s="17">
        <v>0.70970164930000001</v>
      </c>
      <c r="L34" s="23">
        <v>7874</v>
      </c>
      <c r="M34" s="13">
        <f t="shared" si="9"/>
        <v>7.0865999999999998</v>
      </c>
      <c r="N34" s="13">
        <f t="shared" si="10"/>
        <v>13.298878529928382</v>
      </c>
    </row>
    <row r="35" spans="1:14">
      <c r="A35" s="22" t="s">
        <v>16</v>
      </c>
      <c r="B35" s="12" t="s">
        <v>1</v>
      </c>
      <c r="C35" s="23">
        <f>59208</f>
        <v>59208</v>
      </c>
      <c r="D35" s="13">
        <f t="shared" si="6"/>
        <v>53.287199999999999</v>
      </c>
      <c r="E35" s="2">
        <v>2014</v>
      </c>
      <c r="F35" s="2">
        <v>157</v>
      </c>
      <c r="G35" s="2">
        <v>55523</v>
      </c>
      <c r="H35" s="27">
        <f t="shared" si="3"/>
        <v>93.77617889474395</v>
      </c>
      <c r="I35" s="3">
        <f t="shared" si="7"/>
        <v>0.28196839080459768</v>
      </c>
      <c r="J35" s="4">
        <f t="shared" si="8"/>
        <v>-0.15433802504548455</v>
      </c>
      <c r="K35" s="17">
        <v>0.70970164930000001</v>
      </c>
      <c r="L35" s="23">
        <v>7874</v>
      </c>
      <c r="M35" s="13">
        <f t="shared" si="9"/>
        <v>7.0865999999999998</v>
      </c>
      <c r="N35" s="13">
        <f t="shared" si="10"/>
        <v>13.298878529928382</v>
      </c>
    </row>
    <row r="36" spans="1:14">
      <c r="A36" s="22" t="s">
        <v>16</v>
      </c>
      <c r="B36" s="12" t="s">
        <v>1</v>
      </c>
      <c r="C36" s="23">
        <f>59208</f>
        <v>59208</v>
      </c>
      <c r="D36" s="13">
        <f t="shared" si="6"/>
        <v>53.287199999999999</v>
      </c>
      <c r="E36" s="2">
        <v>2015</v>
      </c>
      <c r="F36" s="2">
        <v>436</v>
      </c>
      <c r="G36" s="2">
        <v>55087</v>
      </c>
      <c r="H36" s="27">
        <f t="shared" si="3"/>
        <v>93.039791920010799</v>
      </c>
      <c r="I36" s="3">
        <f t="shared" si="7"/>
        <v>0.7852601624551987</v>
      </c>
      <c r="J36" s="4">
        <f t="shared" si="8"/>
        <v>0.50329177165060102</v>
      </c>
      <c r="K36" s="17">
        <v>0.70970164930000001</v>
      </c>
      <c r="L36" s="23">
        <v>7874</v>
      </c>
      <c r="M36" s="13">
        <f t="shared" si="9"/>
        <v>7.0865999999999998</v>
      </c>
      <c r="N36" s="13">
        <f t="shared" si="10"/>
        <v>13.298878529928382</v>
      </c>
    </row>
    <row r="37" spans="1:14">
      <c r="A37" s="22" t="s">
        <v>16</v>
      </c>
      <c r="B37" s="12" t="s">
        <v>1</v>
      </c>
      <c r="C37" s="23">
        <f>59208</f>
        <v>59208</v>
      </c>
      <c r="D37" s="13">
        <f t="shared" si="6"/>
        <v>53.287199999999999</v>
      </c>
      <c r="E37" s="2">
        <v>2016</v>
      </c>
      <c r="F37" s="2">
        <v>477</v>
      </c>
      <c r="G37" s="2">
        <v>54610</v>
      </c>
      <c r="H37" s="27">
        <f t="shared" si="3"/>
        <v>92.23415754627753</v>
      </c>
      <c r="I37" s="3">
        <f t="shared" si="7"/>
        <v>0.86590302612231562</v>
      </c>
      <c r="J37" s="4">
        <f t="shared" si="8"/>
        <v>8.0642863667116926E-2</v>
      </c>
      <c r="K37" s="17">
        <v>0.70970164930000001</v>
      </c>
      <c r="L37" s="23">
        <v>7874</v>
      </c>
      <c r="M37" s="13">
        <f t="shared" si="9"/>
        <v>7.0865999999999998</v>
      </c>
      <c r="N37" s="13">
        <f t="shared" si="10"/>
        <v>13.298878529928382</v>
      </c>
    </row>
    <row r="38" spans="1:14">
      <c r="A38" s="22" t="s">
        <v>16</v>
      </c>
      <c r="B38" s="12" t="s">
        <v>1</v>
      </c>
      <c r="C38" s="23">
        <f>59208</f>
        <v>59208</v>
      </c>
      <c r="D38" s="13">
        <f t="shared" si="6"/>
        <v>53.287199999999999</v>
      </c>
      <c r="E38" s="2">
        <v>2017</v>
      </c>
      <c r="F38" s="2">
        <v>628</v>
      </c>
      <c r="G38" s="2">
        <v>53982</v>
      </c>
      <c r="H38" s="27">
        <f t="shared" si="3"/>
        <v>91.173490068909601</v>
      </c>
      <c r="I38" s="3">
        <f t="shared" si="7"/>
        <v>1.1499725325032046</v>
      </c>
      <c r="J38" s="4">
        <f t="shared" si="8"/>
        <v>0.28406950638088901</v>
      </c>
      <c r="K38" s="17">
        <v>0.70970164930000001</v>
      </c>
      <c r="L38" s="23">
        <v>7874</v>
      </c>
      <c r="M38" s="13">
        <f t="shared" si="9"/>
        <v>7.0865999999999998</v>
      </c>
      <c r="N38" s="13">
        <f t="shared" si="10"/>
        <v>13.298878529928382</v>
      </c>
    </row>
    <row r="39" spans="1:14">
      <c r="A39" s="22" t="s">
        <v>16</v>
      </c>
      <c r="B39" s="12" t="s">
        <v>1</v>
      </c>
      <c r="C39" s="23">
        <f>59208</f>
        <v>59208</v>
      </c>
      <c r="D39" s="13">
        <f t="shared" si="6"/>
        <v>53.287199999999999</v>
      </c>
      <c r="E39" s="2">
        <v>2018</v>
      </c>
      <c r="F39" s="2">
        <v>905</v>
      </c>
      <c r="G39" s="2">
        <v>53077</v>
      </c>
      <c r="H39" s="27">
        <f t="shared" si="3"/>
        <v>89.644980408052959</v>
      </c>
      <c r="I39" s="3">
        <f t="shared" si="7"/>
        <v>1.6764847541773185</v>
      </c>
      <c r="J39" s="4">
        <f t="shared" si="8"/>
        <v>0.52651222167411382</v>
      </c>
      <c r="K39" s="17">
        <v>0.70970164930000001</v>
      </c>
      <c r="L39" s="23">
        <v>7874</v>
      </c>
      <c r="M39" s="13">
        <f t="shared" si="9"/>
        <v>7.0865999999999998</v>
      </c>
      <c r="N39" s="13">
        <f t="shared" si="10"/>
        <v>13.298878529928382</v>
      </c>
    </row>
    <row r="40" spans="1:14">
      <c r="A40" s="22" t="s">
        <v>16</v>
      </c>
      <c r="B40" s="12" t="s">
        <v>1</v>
      </c>
      <c r="C40" s="23">
        <f>59208</f>
        <v>59208</v>
      </c>
      <c r="D40" s="13">
        <f t="shared" si="6"/>
        <v>53.287199999999999</v>
      </c>
      <c r="E40" s="2">
        <v>2019</v>
      </c>
      <c r="F40" s="2">
        <v>1170</v>
      </c>
      <c r="G40" s="2">
        <v>51907</v>
      </c>
      <c r="H40" s="27">
        <f t="shared" si="3"/>
        <v>87.668896095122278</v>
      </c>
      <c r="I40" s="3">
        <f t="shared" si="7"/>
        <v>2.204344631384592</v>
      </c>
      <c r="J40" s="4">
        <f t="shared" si="8"/>
        <v>0.52785987720727356</v>
      </c>
      <c r="K40" s="17">
        <v>0.70970164930000001</v>
      </c>
      <c r="L40" s="23">
        <v>7874</v>
      </c>
      <c r="M40" s="13">
        <f t="shared" si="9"/>
        <v>7.0865999999999998</v>
      </c>
      <c r="N40" s="13">
        <f t="shared" si="10"/>
        <v>13.298878529928382</v>
      </c>
    </row>
    <row r="41" spans="1:14">
      <c r="A41" s="22" t="s">
        <v>16</v>
      </c>
      <c r="B41" s="12" t="s">
        <v>1</v>
      </c>
      <c r="C41" s="23">
        <f>59208</f>
        <v>59208</v>
      </c>
      <c r="D41" s="13">
        <f t="shared" si="6"/>
        <v>53.287199999999999</v>
      </c>
      <c r="E41" s="2">
        <v>2020</v>
      </c>
      <c r="F41" s="2">
        <v>573</v>
      </c>
      <c r="G41" s="2">
        <v>51334</v>
      </c>
      <c r="H41" s="27">
        <f t="shared" si="3"/>
        <v>86.701121470071612</v>
      </c>
      <c r="I41" s="3">
        <f t="shared" si="7"/>
        <v>1.1038973548846975</v>
      </c>
      <c r="J41" s="4">
        <f t="shared" si="8"/>
        <v>-1.1004472764998945</v>
      </c>
      <c r="K41" s="17">
        <v>0.70970164930000001</v>
      </c>
      <c r="L41" s="23">
        <v>7874</v>
      </c>
      <c r="M41" s="13">
        <f t="shared" si="9"/>
        <v>7.0865999999999998</v>
      </c>
      <c r="N41" s="13">
        <f t="shared" si="10"/>
        <v>13.298878529928382</v>
      </c>
    </row>
    <row r="42" spans="1:14">
      <c r="A42" s="22" t="s">
        <v>16</v>
      </c>
      <c r="B42" s="12" t="s">
        <v>28</v>
      </c>
      <c r="C42" s="23">
        <f>194675</f>
        <v>194675</v>
      </c>
      <c r="D42" s="13">
        <f>194675*0.0009</f>
        <v>175.20749999999998</v>
      </c>
      <c r="E42" s="2">
        <v>2001</v>
      </c>
      <c r="F42" s="2">
        <v>47</v>
      </c>
      <c r="G42" s="2">
        <v>194628</v>
      </c>
      <c r="H42" s="27">
        <f t="shared" si="3"/>
        <v>99.97585719789393</v>
      </c>
      <c r="I42" s="3">
        <f>100*(F42/C42)</f>
        <v>2.4142802106074224E-2</v>
      </c>
      <c r="J42" s="4" t="s">
        <v>20</v>
      </c>
      <c r="K42" s="17">
        <f>AVERAGE(I42:I61)</f>
        <v>0.12552009750949056</v>
      </c>
      <c r="L42" s="23">
        <v>4838</v>
      </c>
      <c r="M42" s="13">
        <f>L42*0.0009</f>
        <v>4.3541999999999996</v>
      </c>
      <c r="N42" s="13">
        <f>100*(1-(D42-M42)/D42)</f>
        <v>2.485167587003978</v>
      </c>
    </row>
    <row r="43" spans="1:14">
      <c r="A43" s="22" t="s">
        <v>16</v>
      </c>
      <c r="B43" s="12" t="s">
        <v>28</v>
      </c>
      <c r="C43" s="23">
        <f t="shared" ref="C43:C61" si="11">194675</f>
        <v>194675</v>
      </c>
      <c r="D43" s="13">
        <f t="shared" ref="D43:D61" si="12">194675*0.0009</f>
        <v>175.20749999999998</v>
      </c>
      <c r="E43" s="2">
        <v>2002</v>
      </c>
      <c r="F43" s="2">
        <v>77</v>
      </c>
      <c r="G43" s="2">
        <v>194551</v>
      </c>
      <c r="H43" s="27">
        <f t="shared" si="3"/>
        <v>99.936304096571206</v>
      </c>
      <c r="I43" s="3">
        <f>100*F43/G42</f>
        <v>3.9562652855704213E-2</v>
      </c>
      <c r="J43" s="4">
        <f>I43-I42</f>
        <v>1.5419850749629989E-2</v>
      </c>
      <c r="K43" s="17">
        <v>0.12552009745000001</v>
      </c>
      <c r="L43" s="23">
        <v>4838</v>
      </c>
      <c r="M43" s="13">
        <v>4.3541999999999996</v>
      </c>
      <c r="N43" s="13">
        <v>2.485167587003978</v>
      </c>
    </row>
    <row r="44" spans="1:14">
      <c r="A44" s="22" t="s">
        <v>16</v>
      </c>
      <c r="B44" s="12" t="s">
        <v>28</v>
      </c>
      <c r="C44" s="23">
        <f t="shared" si="11"/>
        <v>194675</v>
      </c>
      <c r="D44" s="13">
        <f t="shared" si="12"/>
        <v>175.20749999999998</v>
      </c>
      <c r="E44" s="2">
        <v>2003</v>
      </c>
      <c r="F44" s="2">
        <v>8</v>
      </c>
      <c r="G44" s="2">
        <v>194543</v>
      </c>
      <c r="H44" s="27">
        <f t="shared" si="3"/>
        <v>99.932194683446767</v>
      </c>
      <c r="I44" s="3">
        <f t="shared" ref="I44:I61" si="13">100*F44/G43</f>
        <v>4.1120323205740394E-3</v>
      </c>
      <c r="J44" s="4">
        <f t="shared" ref="J44:J61" si="14">I44-I43</f>
        <v>-3.5450620535130171E-2</v>
      </c>
      <c r="K44" s="17">
        <v>0.12552009745000001</v>
      </c>
      <c r="L44" s="23">
        <v>4838</v>
      </c>
      <c r="M44" s="13">
        <v>4.3541999999999996</v>
      </c>
      <c r="N44" s="13">
        <v>2.485167587003978</v>
      </c>
    </row>
    <row r="45" spans="1:14">
      <c r="A45" s="22" t="s">
        <v>16</v>
      </c>
      <c r="B45" s="12" t="s">
        <v>28</v>
      </c>
      <c r="C45" s="23">
        <f t="shared" si="11"/>
        <v>194675</v>
      </c>
      <c r="D45" s="13">
        <f t="shared" si="12"/>
        <v>175.20749999999998</v>
      </c>
      <c r="E45" s="2">
        <v>2004</v>
      </c>
      <c r="F45" s="2">
        <v>37</v>
      </c>
      <c r="G45" s="2">
        <v>194506</v>
      </c>
      <c r="H45" s="27">
        <f t="shared" si="3"/>
        <v>99.913188647746239</v>
      </c>
      <c r="I45" s="3">
        <f t="shared" si="13"/>
        <v>1.9018931547267186E-2</v>
      </c>
      <c r="J45" s="4">
        <f t="shared" si="14"/>
        <v>1.4906899226693146E-2</v>
      </c>
      <c r="K45" s="17">
        <v>0.12552009745000001</v>
      </c>
      <c r="L45" s="23">
        <v>4838</v>
      </c>
      <c r="M45" s="13">
        <v>4.3541999999999996</v>
      </c>
      <c r="N45" s="13">
        <v>2.485167587003978</v>
      </c>
    </row>
    <row r="46" spans="1:14">
      <c r="A46" s="22" t="s">
        <v>16</v>
      </c>
      <c r="B46" s="12" t="s">
        <v>28</v>
      </c>
      <c r="C46" s="23">
        <f t="shared" si="11"/>
        <v>194675</v>
      </c>
      <c r="D46" s="13">
        <f t="shared" si="12"/>
        <v>175.20749999999998</v>
      </c>
      <c r="E46" s="2">
        <v>2005</v>
      </c>
      <c r="F46" s="2">
        <v>170</v>
      </c>
      <c r="G46" s="2">
        <v>194336</v>
      </c>
      <c r="H46" s="27">
        <f t="shared" si="3"/>
        <v>99.825863618851926</v>
      </c>
      <c r="I46" s="3">
        <f t="shared" si="13"/>
        <v>8.7400902799913624E-2</v>
      </c>
      <c r="J46" s="4">
        <f t="shared" si="14"/>
        <v>6.8381971252646445E-2</v>
      </c>
      <c r="K46" s="17">
        <v>0.12552009745000001</v>
      </c>
      <c r="L46" s="23">
        <v>4838</v>
      </c>
      <c r="M46" s="13">
        <v>4.3541999999999996</v>
      </c>
      <c r="N46" s="13">
        <v>2.485167587003978</v>
      </c>
    </row>
    <row r="47" spans="1:14">
      <c r="A47" s="22" t="s">
        <v>16</v>
      </c>
      <c r="B47" s="12" t="s">
        <v>28</v>
      </c>
      <c r="C47" s="23">
        <f t="shared" si="11"/>
        <v>194675</v>
      </c>
      <c r="D47" s="13">
        <f t="shared" si="12"/>
        <v>175.20749999999998</v>
      </c>
      <c r="E47" s="2">
        <v>2006</v>
      </c>
      <c r="F47" s="2">
        <v>140</v>
      </c>
      <c r="G47" s="2">
        <v>194196</v>
      </c>
      <c r="H47" s="27">
        <f t="shared" si="3"/>
        <v>99.753948889174254</v>
      </c>
      <c r="I47" s="3">
        <f t="shared" si="13"/>
        <v>7.2040177836324715E-2</v>
      </c>
      <c r="J47" s="4">
        <f t="shared" si="14"/>
        <v>-1.5360724963588909E-2</v>
      </c>
      <c r="K47" s="17">
        <v>0.12552009745000001</v>
      </c>
      <c r="L47" s="23">
        <v>4838</v>
      </c>
      <c r="M47" s="13">
        <v>4.3541999999999996</v>
      </c>
      <c r="N47" s="13">
        <v>2.485167587003978</v>
      </c>
    </row>
    <row r="48" spans="1:14">
      <c r="A48" s="22" t="s">
        <v>16</v>
      </c>
      <c r="B48" s="12" t="s">
        <v>28</v>
      </c>
      <c r="C48" s="23">
        <f t="shared" si="11"/>
        <v>194675</v>
      </c>
      <c r="D48" s="13">
        <f t="shared" si="12"/>
        <v>175.20749999999998</v>
      </c>
      <c r="E48" s="2">
        <v>2007</v>
      </c>
      <c r="F48" s="2">
        <v>33</v>
      </c>
      <c r="G48" s="2">
        <v>194163</v>
      </c>
      <c r="H48" s="27">
        <f t="shared" si="3"/>
        <v>99.73699756003596</v>
      </c>
      <c r="I48" s="3">
        <f t="shared" si="13"/>
        <v>1.6993140950380028E-2</v>
      </c>
      <c r="J48" s="4">
        <f t="shared" si="14"/>
        <v>-5.5047036885944686E-2</v>
      </c>
      <c r="K48" s="17">
        <v>0.12552009745000001</v>
      </c>
      <c r="L48" s="23">
        <v>4838</v>
      </c>
      <c r="M48" s="13">
        <v>4.3541999999999996</v>
      </c>
      <c r="N48" s="13">
        <v>2.485167587003978</v>
      </c>
    </row>
    <row r="49" spans="1:14">
      <c r="A49" s="22" t="s">
        <v>16</v>
      </c>
      <c r="B49" s="12" t="s">
        <v>28</v>
      </c>
      <c r="C49" s="23">
        <f t="shared" si="11"/>
        <v>194675</v>
      </c>
      <c r="D49" s="13">
        <f t="shared" si="12"/>
        <v>175.20749999999998</v>
      </c>
      <c r="E49" s="2">
        <v>2008</v>
      </c>
      <c r="F49" s="2">
        <v>27</v>
      </c>
      <c r="G49" s="2">
        <v>194136</v>
      </c>
      <c r="H49" s="27">
        <f t="shared" si="3"/>
        <v>99.723128290740988</v>
      </c>
      <c r="I49" s="3">
        <f t="shared" si="13"/>
        <v>1.3905841998733024E-2</v>
      </c>
      <c r="J49" s="4">
        <f t="shared" si="14"/>
        <v>-3.0872989516470047E-3</v>
      </c>
      <c r="K49" s="17">
        <v>0.12552009745000001</v>
      </c>
      <c r="L49" s="23">
        <v>4838</v>
      </c>
      <c r="M49" s="13">
        <v>4.3541999999999996</v>
      </c>
      <c r="N49" s="13">
        <v>2.485167587003978</v>
      </c>
    </row>
    <row r="50" spans="1:14">
      <c r="A50" s="22" t="s">
        <v>16</v>
      </c>
      <c r="B50" s="12" t="s">
        <v>28</v>
      </c>
      <c r="C50" s="23">
        <f t="shared" si="11"/>
        <v>194675</v>
      </c>
      <c r="D50" s="13">
        <f t="shared" si="12"/>
        <v>175.20749999999998</v>
      </c>
      <c r="E50" s="2">
        <v>2009</v>
      </c>
      <c r="F50" s="2">
        <v>41</v>
      </c>
      <c r="G50" s="2">
        <v>194095</v>
      </c>
      <c r="H50" s="27">
        <f t="shared" si="3"/>
        <v>99.70206754847824</v>
      </c>
      <c r="I50" s="3">
        <f t="shared" si="13"/>
        <v>2.111921539539292E-2</v>
      </c>
      <c r="J50" s="4">
        <f t="shared" si="14"/>
        <v>7.2133733966598963E-3</v>
      </c>
      <c r="K50" s="17">
        <v>0.12552009745000001</v>
      </c>
      <c r="L50" s="23">
        <v>4838</v>
      </c>
      <c r="M50" s="13">
        <v>4.3541999999999996</v>
      </c>
      <c r="N50" s="13">
        <v>2.485167587003978</v>
      </c>
    </row>
    <row r="51" spans="1:14">
      <c r="A51" s="22" t="s">
        <v>16</v>
      </c>
      <c r="B51" s="12" t="s">
        <v>28</v>
      </c>
      <c r="C51" s="23">
        <f t="shared" si="11"/>
        <v>194675</v>
      </c>
      <c r="D51" s="13">
        <f t="shared" si="12"/>
        <v>175.20749999999998</v>
      </c>
      <c r="E51" s="2">
        <v>2010</v>
      </c>
      <c r="F51" s="2">
        <v>300</v>
      </c>
      <c r="G51" s="2">
        <v>193795</v>
      </c>
      <c r="H51" s="27">
        <f t="shared" si="3"/>
        <v>99.547964556311797</v>
      </c>
      <c r="I51" s="3">
        <f t="shared" si="13"/>
        <v>0.15456348695226566</v>
      </c>
      <c r="J51" s="4">
        <f t="shared" si="14"/>
        <v>0.13344427155687275</v>
      </c>
      <c r="K51" s="17">
        <v>0.12552009745000001</v>
      </c>
      <c r="L51" s="23">
        <v>4838</v>
      </c>
      <c r="M51" s="13">
        <v>4.3541999999999996</v>
      </c>
      <c r="N51" s="13">
        <v>2.485167587003978</v>
      </c>
    </row>
    <row r="52" spans="1:14">
      <c r="A52" s="22" t="s">
        <v>16</v>
      </c>
      <c r="B52" s="12" t="s">
        <v>28</v>
      </c>
      <c r="C52" s="23">
        <f t="shared" si="11"/>
        <v>194675</v>
      </c>
      <c r="D52" s="13">
        <f t="shared" si="12"/>
        <v>175.20749999999998</v>
      </c>
      <c r="E52" s="2">
        <v>2011</v>
      </c>
      <c r="F52" s="2">
        <v>27</v>
      </c>
      <c r="G52" s="2">
        <v>193768</v>
      </c>
      <c r="H52" s="27">
        <f t="shared" si="3"/>
        <v>99.534095287016825</v>
      </c>
      <c r="I52" s="3">
        <f t="shared" si="13"/>
        <v>1.3932247994014293E-2</v>
      </c>
      <c r="J52" s="4">
        <f t="shared" si="14"/>
        <v>-0.14063123895825136</v>
      </c>
      <c r="K52" s="17">
        <v>0.12552009745000001</v>
      </c>
      <c r="L52" s="23">
        <v>4838</v>
      </c>
      <c r="M52" s="13">
        <v>4.3541999999999996</v>
      </c>
      <c r="N52" s="13">
        <v>2.485167587003978</v>
      </c>
    </row>
    <row r="53" spans="1:14">
      <c r="A53" s="22" t="s">
        <v>16</v>
      </c>
      <c r="B53" s="12" t="s">
        <v>28</v>
      </c>
      <c r="C53" s="23">
        <f t="shared" si="11"/>
        <v>194675</v>
      </c>
      <c r="D53" s="13">
        <f t="shared" si="12"/>
        <v>175.20749999999998</v>
      </c>
      <c r="E53" s="2">
        <v>2012</v>
      </c>
      <c r="F53" s="2">
        <v>62</v>
      </c>
      <c r="G53" s="2">
        <v>193706</v>
      </c>
      <c r="H53" s="27">
        <f t="shared" si="3"/>
        <v>99.502247335302428</v>
      </c>
      <c r="I53" s="3">
        <f t="shared" si="13"/>
        <v>3.1997027372940835E-2</v>
      </c>
      <c r="J53" s="4">
        <f t="shared" si="14"/>
        <v>1.8064779378926542E-2</v>
      </c>
      <c r="K53" s="17">
        <v>0.12552009745000001</v>
      </c>
      <c r="L53" s="23">
        <v>4838</v>
      </c>
      <c r="M53" s="13">
        <v>4.3541999999999996</v>
      </c>
      <c r="N53" s="13">
        <v>2.485167587003978</v>
      </c>
    </row>
    <row r="54" spans="1:14">
      <c r="A54" s="22" t="s">
        <v>16</v>
      </c>
      <c r="B54" s="12" t="s">
        <v>28</v>
      </c>
      <c r="C54" s="23">
        <f t="shared" si="11"/>
        <v>194675</v>
      </c>
      <c r="D54" s="13">
        <f t="shared" si="12"/>
        <v>175.20749999999998</v>
      </c>
      <c r="E54" s="2">
        <v>2013</v>
      </c>
      <c r="F54" s="2">
        <v>71</v>
      </c>
      <c r="G54" s="2">
        <v>193635</v>
      </c>
      <c r="H54" s="27">
        <f t="shared" si="3"/>
        <v>99.465776293823041</v>
      </c>
      <c r="I54" s="3">
        <f t="shared" si="13"/>
        <v>3.6653485178569582E-2</v>
      </c>
      <c r="J54" s="4">
        <f t="shared" si="14"/>
        <v>4.656457805628747E-3</v>
      </c>
      <c r="K54" s="17">
        <v>0.12552009745000001</v>
      </c>
      <c r="L54" s="23">
        <v>4838</v>
      </c>
      <c r="M54" s="13">
        <v>4.3541999999999996</v>
      </c>
      <c r="N54" s="13">
        <v>2.485167587003978</v>
      </c>
    </row>
    <row r="55" spans="1:14">
      <c r="A55" s="22" t="s">
        <v>16</v>
      </c>
      <c r="B55" s="12" t="s">
        <v>28</v>
      </c>
      <c r="C55" s="23">
        <f t="shared" si="11"/>
        <v>194675</v>
      </c>
      <c r="D55" s="13">
        <f t="shared" si="12"/>
        <v>175.20749999999998</v>
      </c>
      <c r="E55" s="2">
        <v>2014</v>
      </c>
      <c r="F55" s="2">
        <v>166</v>
      </c>
      <c r="G55" s="2">
        <v>193469</v>
      </c>
      <c r="H55" s="27">
        <f t="shared" si="3"/>
        <v>99.380505971490948</v>
      </c>
      <c r="I55" s="3">
        <f t="shared" si="13"/>
        <v>8.5728303250961868E-2</v>
      </c>
      <c r="J55" s="4">
        <f t="shared" si="14"/>
        <v>4.9074818072392286E-2</v>
      </c>
      <c r="K55" s="17">
        <v>0.12552009745000001</v>
      </c>
      <c r="L55" s="23">
        <v>4838</v>
      </c>
      <c r="M55" s="13">
        <v>4.3541999999999996</v>
      </c>
      <c r="N55" s="13">
        <v>2.485167587003978</v>
      </c>
    </row>
    <row r="56" spans="1:14">
      <c r="A56" s="22" t="s">
        <v>16</v>
      </c>
      <c r="B56" s="12" t="s">
        <v>28</v>
      </c>
      <c r="C56" s="23">
        <f t="shared" si="11"/>
        <v>194675</v>
      </c>
      <c r="D56" s="13">
        <f t="shared" si="12"/>
        <v>175.20749999999998</v>
      </c>
      <c r="E56" s="2">
        <v>2015</v>
      </c>
      <c r="F56" s="2">
        <v>64</v>
      </c>
      <c r="G56" s="2">
        <v>193405</v>
      </c>
      <c r="H56" s="27">
        <f t="shared" si="3"/>
        <v>99.347630666495448</v>
      </c>
      <c r="I56" s="3">
        <f t="shared" si="13"/>
        <v>3.3080235076420515E-2</v>
      </c>
      <c r="J56" s="4">
        <f t="shared" si="14"/>
        <v>-5.2648068174541353E-2</v>
      </c>
      <c r="K56" s="17">
        <v>0.12552009745000001</v>
      </c>
      <c r="L56" s="23">
        <v>4838</v>
      </c>
      <c r="M56" s="13">
        <v>4.3541999999999996</v>
      </c>
      <c r="N56" s="13">
        <v>2.485167587003978</v>
      </c>
    </row>
    <row r="57" spans="1:14">
      <c r="A57" s="22" t="s">
        <v>16</v>
      </c>
      <c r="B57" s="12" t="s">
        <v>28</v>
      </c>
      <c r="C57" s="23">
        <f t="shared" si="11"/>
        <v>194675</v>
      </c>
      <c r="D57" s="13">
        <f t="shared" si="12"/>
        <v>175.20749999999998</v>
      </c>
      <c r="E57" s="2">
        <v>2016</v>
      </c>
      <c r="F57" s="2">
        <v>1109</v>
      </c>
      <c r="G57" s="2">
        <v>192296</v>
      </c>
      <c r="H57" s="27">
        <f t="shared" si="3"/>
        <v>98.777963272120189</v>
      </c>
      <c r="I57" s="3">
        <f t="shared" si="13"/>
        <v>0.57340813319200645</v>
      </c>
      <c r="J57" s="4">
        <f t="shared" si="14"/>
        <v>0.5403278981155859</v>
      </c>
      <c r="K57" s="17">
        <v>0.12552009745000001</v>
      </c>
      <c r="L57" s="23">
        <v>4838</v>
      </c>
      <c r="M57" s="13">
        <v>4.3541999999999996</v>
      </c>
      <c r="N57" s="13">
        <v>2.485167587003978</v>
      </c>
    </row>
    <row r="58" spans="1:14">
      <c r="A58" s="22" t="s">
        <v>16</v>
      </c>
      <c r="B58" s="12" t="s">
        <v>28</v>
      </c>
      <c r="C58" s="23">
        <f t="shared" si="11"/>
        <v>194675</v>
      </c>
      <c r="D58" s="13">
        <f t="shared" si="12"/>
        <v>175.20749999999998</v>
      </c>
      <c r="E58" s="2">
        <v>2017</v>
      </c>
      <c r="F58" s="2">
        <v>1657</v>
      </c>
      <c r="G58" s="2">
        <v>190639</v>
      </c>
      <c r="H58" s="27">
        <f t="shared" si="3"/>
        <v>97.926801078720942</v>
      </c>
      <c r="I58" s="3">
        <f t="shared" si="13"/>
        <v>0.8616923908973666</v>
      </c>
      <c r="J58" s="4">
        <f t="shared" si="14"/>
        <v>0.28828425770536015</v>
      </c>
      <c r="K58" s="17">
        <v>0.12552009745000001</v>
      </c>
      <c r="L58" s="23">
        <v>4838</v>
      </c>
      <c r="M58" s="13">
        <v>4.3541999999999996</v>
      </c>
      <c r="N58" s="13">
        <v>2.485167587003978</v>
      </c>
    </row>
    <row r="59" spans="1:14">
      <c r="A59" s="22" t="s">
        <v>16</v>
      </c>
      <c r="B59" s="12" t="s">
        <v>28</v>
      </c>
      <c r="C59" s="23">
        <f t="shared" si="11"/>
        <v>194675</v>
      </c>
      <c r="D59" s="13">
        <f t="shared" si="12"/>
        <v>175.20749999999998</v>
      </c>
      <c r="E59" s="2">
        <v>2018</v>
      </c>
      <c r="F59" s="2">
        <v>187</v>
      </c>
      <c r="G59" s="2">
        <v>190452</v>
      </c>
      <c r="H59" s="27">
        <f t="shared" si="3"/>
        <v>97.8307435469372</v>
      </c>
      <c r="I59" s="3">
        <f t="shared" si="13"/>
        <v>9.8091156583909905E-2</v>
      </c>
      <c r="J59" s="4">
        <f t="shared" si="14"/>
        <v>-0.76360123431345672</v>
      </c>
      <c r="K59" s="17">
        <v>0.12552009745000001</v>
      </c>
      <c r="L59" s="23">
        <v>4838</v>
      </c>
      <c r="M59" s="13">
        <v>4.3541999999999996</v>
      </c>
      <c r="N59" s="13">
        <v>2.485167587003978</v>
      </c>
    </row>
    <row r="60" spans="1:14">
      <c r="A60" s="22" t="s">
        <v>16</v>
      </c>
      <c r="B60" s="12" t="s">
        <v>28</v>
      </c>
      <c r="C60" s="23">
        <f t="shared" si="11"/>
        <v>194675</v>
      </c>
      <c r="D60" s="13">
        <f t="shared" si="12"/>
        <v>175.20749999999998</v>
      </c>
      <c r="E60" s="2">
        <v>2019</v>
      </c>
      <c r="F60" s="2">
        <v>27</v>
      </c>
      <c r="G60" s="2">
        <v>190425</v>
      </c>
      <c r="H60" s="27">
        <f t="shared" si="3"/>
        <v>97.816874277642228</v>
      </c>
      <c r="I60" s="3">
        <f t="shared" si="13"/>
        <v>1.4176800453657615E-2</v>
      </c>
      <c r="J60" s="4">
        <f t="shared" si="14"/>
        <v>-8.3914356130252291E-2</v>
      </c>
      <c r="K60" s="17">
        <v>0.12552009745000001</v>
      </c>
      <c r="L60" s="23">
        <v>4838</v>
      </c>
      <c r="M60" s="13">
        <v>4.3541999999999996</v>
      </c>
      <c r="N60" s="13">
        <v>2.485167587003978</v>
      </c>
    </row>
    <row r="61" spans="1:14">
      <c r="A61" s="22" t="s">
        <v>16</v>
      </c>
      <c r="B61" s="12" t="s">
        <v>28</v>
      </c>
      <c r="C61" s="23">
        <f t="shared" si="11"/>
        <v>194675</v>
      </c>
      <c r="D61" s="13">
        <f t="shared" si="12"/>
        <v>175.20749999999998</v>
      </c>
      <c r="E61" s="2">
        <v>2020</v>
      </c>
      <c r="F61" s="2">
        <v>588</v>
      </c>
      <c r="G61" s="2">
        <v>189837</v>
      </c>
      <c r="H61" s="27">
        <f t="shared" si="3"/>
        <v>97.514832412996029</v>
      </c>
      <c r="I61" s="3">
        <f t="shared" si="13"/>
        <v>0.30878298542733362</v>
      </c>
      <c r="J61" s="4">
        <f t="shared" si="14"/>
        <v>0.29460618497367602</v>
      </c>
      <c r="K61" s="17">
        <v>0.12552009745000001</v>
      </c>
      <c r="L61" s="23">
        <v>4838</v>
      </c>
      <c r="M61" s="13">
        <v>4.3541999999999996</v>
      </c>
      <c r="N61" s="13">
        <v>2.485167587003978</v>
      </c>
    </row>
    <row r="62" spans="1:14">
      <c r="A62" s="22" t="s">
        <v>16</v>
      </c>
      <c r="B62" s="12" t="s">
        <v>3</v>
      </c>
      <c r="C62" s="23">
        <f>19492</f>
        <v>19492</v>
      </c>
      <c r="D62" s="13">
        <f>19492*0.0009</f>
        <v>17.5428</v>
      </c>
      <c r="E62" s="2">
        <v>2001</v>
      </c>
      <c r="F62" s="2">
        <v>12</v>
      </c>
      <c r="G62" s="2">
        <v>19480</v>
      </c>
      <c r="H62" s="27">
        <f t="shared" si="3"/>
        <v>99.938436281551404</v>
      </c>
      <c r="I62" s="3">
        <f>100*(F62/C62)</f>
        <v>6.1563718448594297E-2</v>
      </c>
      <c r="J62" s="4" t="s">
        <v>20</v>
      </c>
      <c r="K62" s="17">
        <f>AVERAGE(I62:I81)</f>
        <v>0.46083510104026698</v>
      </c>
      <c r="L62" s="23">
        <v>1630</v>
      </c>
      <c r="M62" s="13">
        <f>L62*0.0009</f>
        <v>1.4669999999999999</v>
      </c>
      <c r="N62" s="13">
        <f>100*(1-(D62-M62)/D62)</f>
        <v>8.3624050892673889</v>
      </c>
    </row>
    <row r="63" spans="1:14">
      <c r="A63" s="22" t="s">
        <v>16</v>
      </c>
      <c r="B63" s="12" t="s">
        <v>3</v>
      </c>
      <c r="C63" s="23">
        <f>19492</f>
        <v>19492</v>
      </c>
      <c r="D63" s="13">
        <f t="shared" ref="D63:D80" si="15">19492*0.0009</f>
        <v>17.5428</v>
      </c>
      <c r="E63" s="2">
        <v>2002</v>
      </c>
      <c r="F63" s="2">
        <v>14</v>
      </c>
      <c r="G63" s="2">
        <v>19466</v>
      </c>
      <c r="H63" s="27">
        <f t="shared" si="3"/>
        <v>99.866611943361377</v>
      </c>
      <c r="I63" s="3">
        <f>100*F63/G62</f>
        <v>7.1868583162217656E-2</v>
      </c>
      <c r="J63" s="4">
        <f>I63-I62</f>
        <v>1.0304864713623359E-2</v>
      </c>
      <c r="K63" s="17">
        <v>0.46083510103364966</v>
      </c>
      <c r="L63" s="23">
        <v>1630</v>
      </c>
      <c r="M63" s="13">
        <v>1.4669999999999999</v>
      </c>
      <c r="N63" s="13">
        <v>8.3624050892673889</v>
      </c>
    </row>
    <row r="64" spans="1:14">
      <c r="A64" s="22" t="s">
        <v>16</v>
      </c>
      <c r="B64" s="12" t="s">
        <v>3</v>
      </c>
      <c r="C64" s="23">
        <f>19492</f>
        <v>19492</v>
      </c>
      <c r="D64" s="13">
        <f t="shared" si="15"/>
        <v>17.5428</v>
      </c>
      <c r="E64" s="2">
        <v>2003</v>
      </c>
      <c r="F64" s="2">
        <v>8</v>
      </c>
      <c r="G64" s="2">
        <v>19458</v>
      </c>
      <c r="H64" s="27">
        <f t="shared" si="3"/>
        <v>99.825569464395642</v>
      </c>
      <c r="I64" s="3">
        <f t="shared" ref="I64:I81" si="16">100*F64/G63</f>
        <v>4.1097297852666186E-2</v>
      </c>
      <c r="J64" s="4">
        <f t="shared" ref="J64:J80" si="17">I64-I63</f>
        <v>-3.077128530955147E-2</v>
      </c>
      <c r="K64" s="17">
        <v>0.46083510103364966</v>
      </c>
      <c r="L64" s="23">
        <v>1630</v>
      </c>
      <c r="M64" s="13">
        <v>1.4669999999999999</v>
      </c>
      <c r="N64" s="13">
        <v>8.3624050892673889</v>
      </c>
    </row>
    <row r="65" spans="1:14">
      <c r="A65" s="22" t="s">
        <v>16</v>
      </c>
      <c r="B65" s="12" t="s">
        <v>3</v>
      </c>
      <c r="C65" s="23">
        <f>19492</f>
        <v>19492</v>
      </c>
      <c r="D65" s="13">
        <f t="shared" si="15"/>
        <v>17.5428</v>
      </c>
      <c r="E65" s="2">
        <v>2004</v>
      </c>
      <c r="F65" s="2">
        <v>48</v>
      </c>
      <c r="G65" s="2">
        <v>19410</v>
      </c>
      <c r="H65" s="27">
        <f t="shared" si="3"/>
        <v>99.579314590601271</v>
      </c>
      <c r="I65" s="3">
        <f t="shared" si="16"/>
        <v>0.24668516805427074</v>
      </c>
      <c r="J65" s="4">
        <f t="shared" si="17"/>
        <v>0.20558787020160454</v>
      </c>
      <c r="K65" s="17">
        <v>0.46083510103364966</v>
      </c>
      <c r="L65" s="23">
        <v>1630</v>
      </c>
      <c r="M65" s="13">
        <v>1.4669999999999999</v>
      </c>
      <c r="N65" s="13">
        <v>8.3624050892673889</v>
      </c>
    </row>
    <row r="66" spans="1:14">
      <c r="A66" s="22" t="s">
        <v>16</v>
      </c>
      <c r="B66" s="12" t="s">
        <v>3</v>
      </c>
      <c r="C66" s="23">
        <f>19492</f>
        <v>19492</v>
      </c>
      <c r="D66" s="13">
        <f t="shared" si="15"/>
        <v>17.5428</v>
      </c>
      <c r="E66" s="2">
        <v>2005</v>
      </c>
      <c r="F66" s="2">
        <v>34</v>
      </c>
      <c r="G66" s="2">
        <v>19376</v>
      </c>
      <c r="H66" s="27">
        <f t="shared" si="3"/>
        <v>99.404884054996927</v>
      </c>
      <c r="I66" s="3">
        <f t="shared" si="16"/>
        <v>0.17516743946419372</v>
      </c>
      <c r="J66" s="4">
        <f t="shared" si="17"/>
        <v>-7.1517728590077018E-2</v>
      </c>
      <c r="K66" s="17">
        <v>0.46083510103364966</v>
      </c>
      <c r="L66" s="23">
        <v>1630</v>
      </c>
      <c r="M66" s="13">
        <v>1.4669999999999999</v>
      </c>
      <c r="N66" s="13">
        <v>8.3624050892673889</v>
      </c>
    </row>
    <row r="67" spans="1:14">
      <c r="A67" s="22" t="s">
        <v>16</v>
      </c>
      <c r="B67" s="12" t="s">
        <v>3</v>
      </c>
      <c r="C67" s="23">
        <f>19492</f>
        <v>19492</v>
      </c>
      <c r="D67" s="13">
        <f t="shared" si="15"/>
        <v>17.5428</v>
      </c>
      <c r="E67" s="2">
        <v>2006</v>
      </c>
      <c r="F67" s="2">
        <v>2</v>
      </c>
      <c r="G67" s="2">
        <v>19374</v>
      </c>
      <c r="H67" s="27">
        <f t="shared" ref="H67:H130" si="18">100*(G67/C67)</f>
        <v>99.394623435255497</v>
      </c>
      <c r="I67" s="3">
        <f t="shared" si="16"/>
        <v>1.032204789430223E-2</v>
      </c>
      <c r="J67" s="4">
        <f t="shared" si="17"/>
        <v>-0.16484539156989148</v>
      </c>
      <c r="K67" s="17">
        <v>0.46083510103364966</v>
      </c>
      <c r="L67" s="23">
        <v>1630</v>
      </c>
      <c r="M67" s="13">
        <v>1.4669999999999999</v>
      </c>
      <c r="N67" s="13">
        <v>8.3624050892673889</v>
      </c>
    </row>
    <row r="68" spans="1:14">
      <c r="A68" s="22" t="s">
        <v>16</v>
      </c>
      <c r="B68" s="12" t="s">
        <v>3</v>
      </c>
      <c r="C68" s="23">
        <f>19492</f>
        <v>19492</v>
      </c>
      <c r="D68" s="13">
        <f t="shared" si="15"/>
        <v>17.5428</v>
      </c>
      <c r="E68" s="2">
        <v>2007</v>
      </c>
      <c r="F68" s="2">
        <v>74</v>
      </c>
      <c r="G68" s="2">
        <v>19300</v>
      </c>
      <c r="H68" s="27">
        <f t="shared" si="18"/>
        <v>99.014980504822489</v>
      </c>
      <c r="I68" s="3">
        <f t="shared" si="16"/>
        <v>0.38195519768762259</v>
      </c>
      <c r="J68" s="4">
        <f t="shared" si="17"/>
        <v>0.37163314979332035</v>
      </c>
      <c r="K68" s="17">
        <v>0.46083510103364966</v>
      </c>
      <c r="L68" s="23">
        <v>1630</v>
      </c>
      <c r="M68" s="13">
        <v>1.4669999999999999</v>
      </c>
      <c r="N68" s="13">
        <v>8.3624050892673889</v>
      </c>
    </row>
    <row r="69" spans="1:14">
      <c r="A69" s="22" t="s">
        <v>16</v>
      </c>
      <c r="B69" s="12" t="s">
        <v>3</v>
      </c>
      <c r="C69" s="23">
        <f>19492</f>
        <v>19492</v>
      </c>
      <c r="D69" s="13">
        <f t="shared" si="15"/>
        <v>17.5428</v>
      </c>
      <c r="E69" s="2">
        <v>2008</v>
      </c>
      <c r="F69" s="2">
        <v>44</v>
      </c>
      <c r="G69" s="2">
        <v>19256</v>
      </c>
      <c r="H69" s="27">
        <f t="shared" si="18"/>
        <v>98.789246870510979</v>
      </c>
      <c r="I69" s="3">
        <f t="shared" si="16"/>
        <v>0.22797927461139897</v>
      </c>
      <c r="J69" s="4">
        <f t="shared" si="17"/>
        <v>-0.15397592307622363</v>
      </c>
      <c r="K69" s="17">
        <v>0.46083510103364966</v>
      </c>
      <c r="L69" s="23">
        <v>1630</v>
      </c>
      <c r="M69" s="13">
        <v>1.4669999999999999</v>
      </c>
      <c r="N69" s="13">
        <v>8.3624050892673889</v>
      </c>
    </row>
    <row r="70" spans="1:14">
      <c r="A70" s="22" t="s">
        <v>16</v>
      </c>
      <c r="B70" s="12" t="s">
        <v>3</v>
      </c>
      <c r="C70" s="23">
        <f>19492</f>
        <v>19492</v>
      </c>
      <c r="D70" s="13">
        <f t="shared" si="15"/>
        <v>17.5428</v>
      </c>
      <c r="E70" s="2">
        <v>2009</v>
      </c>
      <c r="F70" s="2">
        <v>37</v>
      </c>
      <c r="G70" s="2">
        <v>19219</v>
      </c>
      <c r="H70" s="27">
        <f t="shared" si="18"/>
        <v>98.599425405294483</v>
      </c>
      <c r="I70" s="3">
        <f t="shared" si="16"/>
        <v>0.19214790195263814</v>
      </c>
      <c r="J70" s="4">
        <f t="shared" si="17"/>
        <v>-3.5831372658760824E-2</v>
      </c>
      <c r="K70" s="17">
        <v>0.46083510103364966</v>
      </c>
      <c r="L70" s="23">
        <v>1630</v>
      </c>
      <c r="M70" s="13">
        <v>1.4669999999999999</v>
      </c>
      <c r="N70" s="13">
        <v>8.3624050892673889</v>
      </c>
    </row>
    <row r="71" spans="1:14">
      <c r="A71" s="22" t="s">
        <v>16</v>
      </c>
      <c r="B71" s="12" t="s">
        <v>3</v>
      </c>
      <c r="C71" s="23">
        <f>19492</f>
        <v>19492</v>
      </c>
      <c r="D71" s="13">
        <f t="shared" si="15"/>
        <v>17.5428</v>
      </c>
      <c r="E71" s="2">
        <v>2010</v>
      </c>
      <c r="F71" s="2">
        <v>70</v>
      </c>
      <c r="G71" s="2">
        <v>19149</v>
      </c>
      <c r="H71" s="27">
        <f t="shared" si="18"/>
        <v>98.24030371434435</v>
      </c>
      <c r="I71" s="3">
        <f t="shared" si="16"/>
        <v>0.36422290441750349</v>
      </c>
      <c r="J71" s="4">
        <f t="shared" si="17"/>
        <v>0.17207500246486535</v>
      </c>
      <c r="K71" s="17">
        <v>0.46083510103364966</v>
      </c>
      <c r="L71" s="23">
        <v>1630</v>
      </c>
      <c r="M71" s="13">
        <v>1.4669999999999999</v>
      </c>
      <c r="N71" s="13">
        <v>8.3624050892673889</v>
      </c>
    </row>
    <row r="72" spans="1:14">
      <c r="A72" s="22" t="s">
        <v>16</v>
      </c>
      <c r="B72" s="12" t="s">
        <v>3</v>
      </c>
      <c r="C72" s="23">
        <f>19492</f>
        <v>19492</v>
      </c>
      <c r="D72" s="13">
        <f t="shared" si="15"/>
        <v>17.5428</v>
      </c>
      <c r="E72" s="2">
        <v>2011</v>
      </c>
      <c r="F72" s="2">
        <v>6</v>
      </c>
      <c r="G72" s="2">
        <v>19143</v>
      </c>
      <c r="H72" s="27">
        <f t="shared" si="18"/>
        <v>98.209521855120059</v>
      </c>
      <c r="I72" s="3">
        <f t="shared" si="16"/>
        <v>3.1333228889237036E-2</v>
      </c>
      <c r="J72" s="4">
        <f t="shared" si="17"/>
        <v>-0.33288967552826643</v>
      </c>
      <c r="K72" s="17">
        <v>0.46083510103364966</v>
      </c>
      <c r="L72" s="23">
        <v>1630</v>
      </c>
      <c r="M72" s="13">
        <v>1.4669999999999999</v>
      </c>
      <c r="N72" s="13">
        <v>8.3624050892673889</v>
      </c>
    </row>
    <row r="73" spans="1:14">
      <c r="A73" s="22" t="s">
        <v>16</v>
      </c>
      <c r="B73" s="12" t="s">
        <v>3</v>
      </c>
      <c r="C73" s="23">
        <f>19492</f>
        <v>19492</v>
      </c>
      <c r="D73" s="13">
        <f t="shared" si="15"/>
        <v>17.5428</v>
      </c>
      <c r="E73" s="2">
        <v>2012</v>
      </c>
      <c r="F73" s="2">
        <v>137</v>
      </c>
      <c r="G73" s="2">
        <v>19006</v>
      </c>
      <c r="H73" s="27">
        <f t="shared" si="18"/>
        <v>97.506669402831932</v>
      </c>
      <c r="I73" s="3">
        <f t="shared" si="16"/>
        <v>0.71566630099775375</v>
      </c>
      <c r="J73" s="4">
        <f t="shared" si="17"/>
        <v>0.68433307210851668</v>
      </c>
      <c r="K73" s="17">
        <v>0.46083510103364966</v>
      </c>
      <c r="L73" s="23">
        <v>1630</v>
      </c>
      <c r="M73" s="13">
        <v>1.4669999999999999</v>
      </c>
      <c r="N73" s="13">
        <v>8.3624050892673889</v>
      </c>
    </row>
    <row r="74" spans="1:14">
      <c r="A74" s="22" t="s">
        <v>16</v>
      </c>
      <c r="B74" s="12" t="s">
        <v>3</v>
      </c>
      <c r="C74" s="23">
        <f>19492</f>
        <v>19492</v>
      </c>
      <c r="D74" s="13">
        <f t="shared" si="15"/>
        <v>17.5428</v>
      </c>
      <c r="E74" s="2">
        <v>2013</v>
      </c>
      <c r="F74" s="2">
        <v>110</v>
      </c>
      <c r="G74" s="2">
        <v>18896</v>
      </c>
      <c r="H74" s="27">
        <f t="shared" si="18"/>
        <v>96.94233531705315</v>
      </c>
      <c r="I74" s="3">
        <f t="shared" si="16"/>
        <v>0.57876460065242552</v>
      </c>
      <c r="J74" s="4">
        <f t="shared" si="17"/>
        <v>-0.13690170034532823</v>
      </c>
      <c r="K74" s="17">
        <v>0.46083510103364966</v>
      </c>
      <c r="L74" s="23">
        <v>1630</v>
      </c>
      <c r="M74" s="13">
        <v>1.4669999999999999</v>
      </c>
      <c r="N74" s="13">
        <v>8.3624050892673889</v>
      </c>
    </row>
    <row r="75" spans="1:14">
      <c r="A75" s="22" t="s">
        <v>16</v>
      </c>
      <c r="B75" s="12" t="s">
        <v>3</v>
      </c>
      <c r="C75" s="23">
        <f>19492</f>
        <v>19492</v>
      </c>
      <c r="D75" s="13">
        <f t="shared" si="15"/>
        <v>17.5428</v>
      </c>
      <c r="E75" s="2">
        <v>2014</v>
      </c>
      <c r="F75" s="2">
        <v>77</v>
      </c>
      <c r="G75" s="2">
        <v>18819</v>
      </c>
      <c r="H75" s="27">
        <f t="shared" si="18"/>
        <v>96.547301457008004</v>
      </c>
      <c r="I75" s="3">
        <f t="shared" si="16"/>
        <v>0.40749364944961897</v>
      </c>
      <c r="J75" s="4">
        <f t="shared" si="17"/>
        <v>-0.17127095120280655</v>
      </c>
      <c r="K75" s="17">
        <v>0.46083510103364966</v>
      </c>
      <c r="L75" s="23">
        <v>1630</v>
      </c>
      <c r="M75" s="13">
        <v>1.4669999999999999</v>
      </c>
      <c r="N75" s="13">
        <v>8.3624050892673889</v>
      </c>
    </row>
    <row r="76" spans="1:14">
      <c r="A76" s="22" t="s">
        <v>16</v>
      </c>
      <c r="B76" s="12" t="s">
        <v>3</v>
      </c>
      <c r="C76" s="23">
        <f>19492</f>
        <v>19492</v>
      </c>
      <c r="D76" s="13">
        <f t="shared" si="15"/>
        <v>17.5428</v>
      </c>
      <c r="E76" s="2">
        <v>2015</v>
      </c>
      <c r="F76" s="2">
        <v>314</v>
      </c>
      <c r="G76" s="2">
        <v>18505</v>
      </c>
      <c r="H76" s="27">
        <f t="shared" si="18"/>
        <v>94.936384157603115</v>
      </c>
      <c r="I76" s="3">
        <f t="shared" si="16"/>
        <v>1.6685264891864604</v>
      </c>
      <c r="J76" s="4">
        <f t="shared" si="17"/>
        <v>1.2610328397368415</v>
      </c>
      <c r="K76" s="17">
        <v>0.46083510103364966</v>
      </c>
      <c r="L76" s="23">
        <v>1630</v>
      </c>
      <c r="M76" s="13">
        <v>1.4669999999999999</v>
      </c>
      <c r="N76" s="13">
        <v>8.3624050892673889</v>
      </c>
    </row>
    <row r="77" spans="1:14">
      <c r="A77" s="22" t="s">
        <v>16</v>
      </c>
      <c r="B77" s="12" t="s">
        <v>3</v>
      </c>
      <c r="C77" s="23">
        <f>19492</f>
        <v>19492</v>
      </c>
      <c r="D77" s="13">
        <f t="shared" si="15"/>
        <v>17.5428</v>
      </c>
      <c r="E77" s="2">
        <v>2016</v>
      </c>
      <c r="F77" s="2">
        <v>193</v>
      </c>
      <c r="G77" s="2">
        <v>18312</v>
      </c>
      <c r="H77" s="27">
        <f t="shared" si="18"/>
        <v>93.946234352554896</v>
      </c>
      <c r="I77" s="3">
        <f t="shared" si="16"/>
        <v>1.0429613617941098</v>
      </c>
      <c r="J77" s="4">
        <f t="shared" si="17"/>
        <v>-0.6255651273923506</v>
      </c>
      <c r="K77" s="17">
        <v>0.46083510103364966</v>
      </c>
      <c r="L77" s="23">
        <v>1630</v>
      </c>
      <c r="M77" s="13">
        <v>1.4669999999999999</v>
      </c>
      <c r="N77" s="13">
        <v>8.3624050892673889</v>
      </c>
    </row>
    <row r="78" spans="1:14">
      <c r="A78" s="22" t="s">
        <v>16</v>
      </c>
      <c r="B78" s="12" t="s">
        <v>3</v>
      </c>
      <c r="C78" s="23">
        <f>19492</f>
        <v>19492</v>
      </c>
      <c r="D78" s="13">
        <f t="shared" si="15"/>
        <v>17.5428</v>
      </c>
      <c r="E78" s="2">
        <v>2017</v>
      </c>
      <c r="F78" s="2">
        <v>98</v>
      </c>
      <c r="G78" s="2">
        <v>18214</v>
      </c>
      <c r="H78" s="27">
        <f t="shared" si="18"/>
        <v>93.44346398522471</v>
      </c>
      <c r="I78" s="3">
        <f t="shared" si="16"/>
        <v>0.53516819571865448</v>
      </c>
      <c r="J78" s="4">
        <f t="shared" si="17"/>
        <v>-0.50779316607545533</v>
      </c>
      <c r="K78" s="17">
        <v>0.46083510103364966</v>
      </c>
      <c r="L78" s="23">
        <v>1630</v>
      </c>
      <c r="M78" s="13">
        <v>1.4669999999999999</v>
      </c>
      <c r="N78" s="13">
        <v>8.3624050892673889</v>
      </c>
    </row>
    <row r="79" spans="1:14">
      <c r="A79" s="22" t="s">
        <v>16</v>
      </c>
      <c r="B79" s="12" t="s">
        <v>3</v>
      </c>
      <c r="C79" s="23">
        <f>19492</f>
        <v>19492</v>
      </c>
      <c r="D79" s="13">
        <f t="shared" si="15"/>
        <v>17.5428</v>
      </c>
      <c r="E79" s="2">
        <v>2019</v>
      </c>
      <c r="F79" s="2">
        <v>165</v>
      </c>
      <c r="G79" s="2">
        <v>18049</v>
      </c>
      <c r="H79" s="27">
        <f t="shared" si="18"/>
        <v>92.59696285655653</v>
      </c>
      <c r="I79" s="3">
        <f t="shared" si="16"/>
        <v>0.90589656308334243</v>
      </c>
      <c r="J79" s="4">
        <f t="shared" si="17"/>
        <v>0.37072836736468795</v>
      </c>
      <c r="K79" s="17">
        <v>0.46083510103364966</v>
      </c>
      <c r="L79" s="23">
        <v>1630</v>
      </c>
      <c r="M79" s="13">
        <v>1.4669999999999999</v>
      </c>
      <c r="N79" s="13">
        <v>8.3624050892673889</v>
      </c>
    </row>
    <row r="80" spans="1:14">
      <c r="A80" s="22" t="s">
        <v>16</v>
      </c>
      <c r="B80" s="12" t="s">
        <v>3</v>
      </c>
      <c r="C80" s="23">
        <f>19492</f>
        <v>19492</v>
      </c>
      <c r="D80" s="13">
        <f t="shared" si="15"/>
        <v>17.5428</v>
      </c>
      <c r="E80" s="2">
        <v>2020</v>
      </c>
      <c r="F80" s="2">
        <v>18</v>
      </c>
      <c r="G80" s="2">
        <v>18031</v>
      </c>
      <c r="H80" s="27">
        <f t="shared" si="18"/>
        <v>92.504617278883643</v>
      </c>
      <c r="I80" s="3">
        <f t="shared" si="16"/>
        <v>9.9728516815336024E-2</v>
      </c>
      <c r="J80" s="4">
        <f t="shared" si="17"/>
        <v>-0.80616804626800642</v>
      </c>
      <c r="K80" s="17">
        <v>0.46083510103364966</v>
      </c>
      <c r="L80" s="23">
        <v>1630</v>
      </c>
      <c r="M80" s="13">
        <v>1.4669999999999999</v>
      </c>
      <c r="N80" s="13">
        <v>8.3624050892673889</v>
      </c>
    </row>
    <row r="81" spans="1:14">
      <c r="A81" s="22" t="s">
        <v>16</v>
      </c>
      <c r="B81" s="12" t="s">
        <v>4</v>
      </c>
      <c r="C81" s="23">
        <f>11590</f>
        <v>11590</v>
      </c>
      <c r="D81" s="13">
        <f>11590*0.0009</f>
        <v>10.430999999999999</v>
      </c>
      <c r="E81" s="2">
        <v>2001</v>
      </c>
      <c r="F81" s="2">
        <v>169</v>
      </c>
      <c r="G81" s="29">
        <f>C81-F81</f>
        <v>11421</v>
      </c>
      <c r="H81" s="27">
        <f t="shared" si="18"/>
        <v>98.541846419327001</v>
      </c>
      <c r="I81" s="3">
        <f>100*(F81/C81)</f>
        <v>1.4581535806729939</v>
      </c>
      <c r="J81" s="4" t="s">
        <v>20</v>
      </c>
      <c r="K81" s="17">
        <f>AVERAGE(I81:I100)</f>
        <v>13.472753885305824</v>
      </c>
      <c r="L81" s="23">
        <v>11220</v>
      </c>
      <c r="M81" s="13">
        <f>L81*0.0009</f>
        <v>10.097999999999999</v>
      </c>
      <c r="N81" s="13">
        <f>100*(1-(D81-M81)/D81)</f>
        <v>96.807592752372727</v>
      </c>
    </row>
    <row r="82" spans="1:14">
      <c r="A82" s="22" t="s">
        <v>16</v>
      </c>
      <c r="B82" s="12" t="s">
        <v>4</v>
      </c>
      <c r="C82" s="23">
        <f>11590</f>
        <v>11590</v>
      </c>
      <c r="D82" s="13">
        <f t="shared" ref="D82:D100" si="19">11590*0.0009</f>
        <v>10.430999999999999</v>
      </c>
      <c r="E82" s="2">
        <v>2002</v>
      </c>
      <c r="F82" s="2">
        <v>284</v>
      </c>
      <c r="G82" s="29">
        <f>G81-F82</f>
        <v>11137</v>
      </c>
      <c r="H82" s="27">
        <f t="shared" si="18"/>
        <v>96.091458153580675</v>
      </c>
      <c r="I82" s="3">
        <f>100*F82/G81</f>
        <v>2.4866474039050872</v>
      </c>
      <c r="J82" s="4">
        <f>I82-I81</f>
        <v>1.0284938232320933</v>
      </c>
      <c r="K82" s="17">
        <v>13.472753885305824</v>
      </c>
      <c r="L82" s="23">
        <v>11220</v>
      </c>
      <c r="M82" s="13">
        <v>10.097999999999999</v>
      </c>
      <c r="N82" s="13">
        <v>96.807592752372727</v>
      </c>
    </row>
    <row r="83" spans="1:14">
      <c r="A83" s="22" t="s">
        <v>16</v>
      </c>
      <c r="B83" s="12" t="s">
        <v>4</v>
      </c>
      <c r="C83" s="23">
        <f>11590</f>
        <v>11590</v>
      </c>
      <c r="D83" s="13">
        <f t="shared" si="19"/>
        <v>10.430999999999999</v>
      </c>
      <c r="E83" s="2">
        <v>2003</v>
      </c>
      <c r="F83" s="2">
        <v>156</v>
      </c>
      <c r="G83" s="29">
        <f t="shared" ref="G83:G100" si="20">G82-F83</f>
        <v>10981</v>
      </c>
      <c r="H83" s="27">
        <f t="shared" si="18"/>
        <v>94.745470232959448</v>
      </c>
      <c r="I83" s="3">
        <f t="shared" ref="I83:I100" si="21">100*F83/G82</f>
        <v>1.4007362844572147</v>
      </c>
      <c r="J83" s="4">
        <f t="shared" ref="J83:J100" si="22">I83-I82</f>
        <v>-1.0859111194478726</v>
      </c>
      <c r="K83" s="17">
        <v>13.472753885305824</v>
      </c>
      <c r="L83" s="23">
        <v>11220</v>
      </c>
      <c r="M83" s="13">
        <v>10.097999999999999</v>
      </c>
      <c r="N83" s="13">
        <v>96.807592752372727</v>
      </c>
    </row>
    <row r="84" spans="1:14">
      <c r="A84" s="22" t="s">
        <v>16</v>
      </c>
      <c r="B84" s="12" t="s">
        <v>4</v>
      </c>
      <c r="C84" s="23">
        <f>11590</f>
        <v>11590</v>
      </c>
      <c r="D84" s="13">
        <f t="shared" si="19"/>
        <v>10.430999999999999</v>
      </c>
      <c r="E84" s="2">
        <v>2004</v>
      </c>
      <c r="F84" s="2">
        <v>752</v>
      </c>
      <c r="G84" s="29">
        <f t="shared" si="20"/>
        <v>10229</v>
      </c>
      <c r="H84" s="27">
        <f t="shared" si="18"/>
        <v>88.257118205349443</v>
      </c>
      <c r="I84" s="3">
        <f t="shared" si="21"/>
        <v>6.8481923322101812</v>
      </c>
      <c r="J84" s="4">
        <f t="shared" si="22"/>
        <v>5.4474560477529668</v>
      </c>
      <c r="K84" s="17">
        <v>13.472753885305824</v>
      </c>
      <c r="L84" s="23">
        <v>11220</v>
      </c>
      <c r="M84" s="13">
        <v>10.097999999999999</v>
      </c>
      <c r="N84" s="13">
        <v>96.807592752372727</v>
      </c>
    </row>
    <row r="85" spans="1:14">
      <c r="A85" s="22" t="s">
        <v>16</v>
      </c>
      <c r="B85" s="12" t="s">
        <v>4</v>
      </c>
      <c r="C85" s="23">
        <f>11590</f>
        <v>11590</v>
      </c>
      <c r="D85" s="13">
        <f t="shared" si="19"/>
        <v>10.430999999999999</v>
      </c>
      <c r="E85" s="2">
        <v>2005</v>
      </c>
      <c r="F85" s="2">
        <v>186</v>
      </c>
      <c r="G85" s="29">
        <f t="shared" si="20"/>
        <v>10043</v>
      </c>
      <c r="H85" s="27">
        <f t="shared" si="18"/>
        <v>86.652286453839523</v>
      </c>
      <c r="I85" s="3">
        <f t="shared" si="21"/>
        <v>1.8183595659399745</v>
      </c>
      <c r="J85" s="4">
        <f t="shared" si="22"/>
        <v>-5.0298327662702071</v>
      </c>
      <c r="K85" s="17">
        <v>13.472753885305824</v>
      </c>
      <c r="L85" s="23">
        <v>11220</v>
      </c>
      <c r="M85" s="13">
        <v>10.097999999999999</v>
      </c>
      <c r="N85" s="13">
        <v>96.807592752372727</v>
      </c>
    </row>
    <row r="86" spans="1:14">
      <c r="A86" s="22" t="s">
        <v>16</v>
      </c>
      <c r="B86" s="12" t="s">
        <v>4</v>
      </c>
      <c r="C86" s="23">
        <f>11590</f>
        <v>11590</v>
      </c>
      <c r="D86" s="13">
        <f t="shared" si="19"/>
        <v>10.430999999999999</v>
      </c>
      <c r="E86" s="2">
        <v>2006</v>
      </c>
      <c r="F86" s="2">
        <v>795</v>
      </c>
      <c r="G86" s="29">
        <f t="shared" si="20"/>
        <v>9248</v>
      </c>
      <c r="H86" s="27">
        <f t="shared" si="18"/>
        <v>79.792924935289051</v>
      </c>
      <c r="I86" s="3">
        <f t="shared" si="21"/>
        <v>7.9159613661256598</v>
      </c>
      <c r="J86" s="4">
        <f t="shared" si="22"/>
        <v>6.0976018001856858</v>
      </c>
      <c r="K86" s="17">
        <v>13.472753885305824</v>
      </c>
      <c r="L86" s="23">
        <v>11220</v>
      </c>
      <c r="M86" s="13">
        <v>10.097999999999999</v>
      </c>
      <c r="N86" s="13">
        <v>96.807592752372727</v>
      </c>
    </row>
    <row r="87" spans="1:14">
      <c r="A87" s="22" t="s">
        <v>16</v>
      </c>
      <c r="B87" s="12" t="s">
        <v>4</v>
      </c>
      <c r="C87" s="23">
        <f>11590</f>
        <v>11590</v>
      </c>
      <c r="D87" s="13">
        <f t="shared" si="19"/>
        <v>10.430999999999999</v>
      </c>
      <c r="E87" s="2">
        <v>2007</v>
      </c>
      <c r="F87" s="2">
        <v>172</v>
      </c>
      <c r="G87" s="29">
        <f t="shared" si="20"/>
        <v>9076</v>
      </c>
      <c r="H87" s="27">
        <f t="shared" si="18"/>
        <v>78.308886971527187</v>
      </c>
      <c r="I87" s="3">
        <f t="shared" si="21"/>
        <v>1.8598615916955017</v>
      </c>
      <c r="J87" s="4">
        <f t="shared" si="22"/>
        <v>-6.0560997744301579</v>
      </c>
      <c r="K87" s="17">
        <v>13.472753885305824</v>
      </c>
      <c r="L87" s="23">
        <v>11220</v>
      </c>
      <c r="M87" s="13">
        <v>10.097999999999999</v>
      </c>
      <c r="N87" s="13">
        <v>96.807592752372727</v>
      </c>
    </row>
    <row r="88" spans="1:14">
      <c r="A88" s="22" t="s">
        <v>16</v>
      </c>
      <c r="B88" s="12" t="s">
        <v>4</v>
      </c>
      <c r="C88" s="23">
        <f>11590</f>
        <v>11590</v>
      </c>
      <c r="D88" s="13">
        <f t="shared" si="19"/>
        <v>10.430999999999999</v>
      </c>
      <c r="E88" s="2">
        <v>2008</v>
      </c>
      <c r="F88" s="2">
        <v>444</v>
      </c>
      <c r="G88" s="29">
        <f t="shared" si="20"/>
        <v>8632</v>
      </c>
      <c r="H88" s="27">
        <f t="shared" si="18"/>
        <v>74.477998274374457</v>
      </c>
      <c r="I88" s="3">
        <f t="shared" si="21"/>
        <v>4.8920229175848391</v>
      </c>
      <c r="J88" s="4">
        <f t="shared" si="22"/>
        <v>3.0321613258893372</v>
      </c>
      <c r="K88" s="17">
        <v>13.472753885305824</v>
      </c>
      <c r="L88" s="23">
        <v>11220</v>
      </c>
      <c r="M88" s="13">
        <v>10.097999999999999</v>
      </c>
      <c r="N88" s="13">
        <v>96.807592752372727</v>
      </c>
    </row>
    <row r="89" spans="1:14">
      <c r="A89" s="22" t="s">
        <v>16</v>
      </c>
      <c r="B89" s="12" t="s">
        <v>4</v>
      </c>
      <c r="C89" s="23">
        <f>11590</f>
        <v>11590</v>
      </c>
      <c r="D89" s="13">
        <f t="shared" si="19"/>
        <v>10.430999999999999</v>
      </c>
      <c r="E89" s="2">
        <v>2009</v>
      </c>
      <c r="F89" s="2">
        <v>358</v>
      </c>
      <c r="G89" s="29">
        <f t="shared" si="20"/>
        <v>8274</v>
      </c>
      <c r="H89" s="27">
        <f t="shared" si="18"/>
        <v>71.389128559102673</v>
      </c>
      <c r="I89" s="3">
        <f t="shared" si="21"/>
        <v>4.1473586654309544</v>
      </c>
      <c r="J89" s="4">
        <f t="shared" si="22"/>
        <v>-0.74466425215388465</v>
      </c>
      <c r="K89" s="17">
        <v>13.472753885305824</v>
      </c>
      <c r="L89" s="23">
        <v>11220</v>
      </c>
      <c r="M89" s="13">
        <v>10.097999999999999</v>
      </c>
      <c r="N89" s="13">
        <v>96.807592752372727</v>
      </c>
    </row>
    <row r="90" spans="1:14">
      <c r="A90" s="22" t="s">
        <v>16</v>
      </c>
      <c r="B90" s="12" t="s">
        <v>4</v>
      </c>
      <c r="C90" s="23">
        <f>11590</f>
        <v>11590</v>
      </c>
      <c r="D90" s="13">
        <f t="shared" si="19"/>
        <v>10.430999999999999</v>
      </c>
      <c r="E90" s="2">
        <v>2010</v>
      </c>
      <c r="F90" s="2">
        <v>269</v>
      </c>
      <c r="G90" s="29">
        <f t="shared" si="20"/>
        <v>8005</v>
      </c>
      <c r="H90" s="27">
        <f t="shared" si="18"/>
        <v>69.068162208800686</v>
      </c>
      <c r="I90" s="3">
        <f t="shared" si="21"/>
        <v>3.2511481750060431</v>
      </c>
      <c r="J90" s="4">
        <f t="shared" si="22"/>
        <v>-0.8962104904249113</v>
      </c>
      <c r="K90" s="17">
        <v>13.472753885305824</v>
      </c>
      <c r="L90" s="23">
        <v>11220</v>
      </c>
      <c r="M90" s="13">
        <v>10.097999999999999</v>
      </c>
      <c r="N90" s="13">
        <v>96.807592752372727</v>
      </c>
    </row>
    <row r="91" spans="1:14">
      <c r="A91" s="22" t="s">
        <v>16</v>
      </c>
      <c r="B91" s="12" t="s">
        <v>4</v>
      </c>
      <c r="C91" s="23">
        <f>11590</f>
        <v>11590</v>
      </c>
      <c r="D91" s="13">
        <f t="shared" si="19"/>
        <v>10.430999999999999</v>
      </c>
      <c r="E91" s="2">
        <v>2011</v>
      </c>
      <c r="F91" s="2">
        <v>78</v>
      </c>
      <c r="G91" s="29">
        <f t="shared" si="20"/>
        <v>7927</v>
      </c>
      <c r="H91" s="27">
        <f t="shared" si="18"/>
        <v>68.39516824849008</v>
      </c>
      <c r="I91" s="3">
        <f t="shared" si="21"/>
        <v>0.97439100562148662</v>
      </c>
      <c r="J91" s="4">
        <f t="shared" si="22"/>
        <v>-2.2767571693845565</v>
      </c>
      <c r="K91" s="17">
        <v>13.472753885305824</v>
      </c>
      <c r="L91" s="23">
        <v>11220</v>
      </c>
      <c r="M91" s="13">
        <v>10.097999999999999</v>
      </c>
      <c r="N91" s="13">
        <v>96.807592752372727</v>
      </c>
    </row>
    <row r="92" spans="1:14">
      <c r="A92" s="22" t="s">
        <v>16</v>
      </c>
      <c r="B92" s="12" t="s">
        <v>4</v>
      </c>
      <c r="C92" s="23">
        <f>11590</f>
        <v>11590</v>
      </c>
      <c r="D92" s="13">
        <f t="shared" si="19"/>
        <v>10.430999999999999</v>
      </c>
      <c r="E92" s="2">
        <v>2012</v>
      </c>
      <c r="F92" s="2">
        <v>920</v>
      </c>
      <c r="G92" s="29">
        <f t="shared" si="20"/>
        <v>7007</v>
      </c>
      <c r="H92" s="27">
        <f t="shared" si="18"/>
        <v>60.457290767903359</v>
      </c>
      <c r="I92" s="3">
        <f t="shared" si="21"/>
        <v>11.605903872839662</v>
      </c>
      <c r="J92" s="4">
        <f t="shared" si="22"/>
        <v>10.631512867218175</v>
      </c>
      <c r="K92" s="17">
        <v>13.472753885305824</v>
      </c>
      <c r="L92" s="23">
        <v>11220</v>
      </c>
      <c r="M92" s="13">
        <v>10.097999999999999</v>
      </c>
      <c r="N92" s="13">
        <v>96.807592752372727</v>
      </c>
    </row>
    <row r="93" spans="1:14">
      <c r="A93" s="22" t="s">
        <v>16</v>
      </c>
      <c r="B93" s="12" t="s">
        <v>4</v>
      </c>
      <c r="C93" s="23">
        <f>11590</f>
        <v>11590</v>
      </c>
      <c r="D93" s="13">
        <f t="shared" si="19"/>
        <v>10.430999999999999</v>
      </c>
      <c r="E93" s="2">
        <v>2013</v>
      </c>
      <c r="F93" s="2">
        <v>402</v>
      </c>
      <c r="G93" s="29">
        <f t="shared" si="20"/>
        <v>6605</v>
      </c>
      <c r="H93" s="27">
        <f t="shared" si="18"/>
        <v>56.988783433994826</v>
      </c>
      <c r="I93" s="3">
        <f t="shared" si="21"/>
        <v>5.7371200228343087</v>
      </c>
      <c r="J93" s="4">
        <f t="shared" si="22"/>
        <v>-5.8687838500053529</v>
      </c>
      <c r="K93" s="17">
        <v>13.472753885305824</v>
      </c>
      <c r="L93" s="23">
        <v>11220</v>
      </c>
      <c r="M93" s="13">
        <v>10.097999999999999</v>
      </c>
      <c r="N93" s="13">
        <v>96.807592752372727</v>
      </c>
    </row>
    <row r="94" spans="1:14">
      <c r="A94" s="22" t="s">
        <v>16</v>
      </c>
      <c r="B94" s="12" t="s">
        <v>4</v>
      </c>
      <c r="C94" s="23">
        <f>11590</f>
        <v>11590</v>
      </c>
      <c r="D94" s="13">
        <f t="shared" si="19"/>
        <v>10.430999999999999</v>
      </c>
      <c r="E94" s="2">
        <v>2014</v>
      </c>
      <c r="F94" s="2">
        <v>1016</v>
      </c>
      <c r="G94" s="29">
        <f t="shared" si="20"/>
        <v>5589</v>
      </c>
      <c r="H94" s="27">
        <f t="shared" si="18"/>
        <v>48.22260569456428</v>
      </c>
      <c r="I94" s="3">
        <f t="shared" si="21"/>
        <v>15.382286146858441</v>
      </c>
      <c r="J94" s="4">
        <f t="shared" si="22"/>
        <v>9.6451661240241329</v>
      </c>
      <c r="K94" s="17">
        <v>13.472753885305824</v>
      </c>
      <c r="L94" s="23">
        <v>11220</v>
      </c>
      <c r="M94" s="13">
        <v>10.097999999999999</v>
      </c>
      <c r="N94" s="13">
        <v>96.807592752372727</v>
      </c>
    </row>
    <row r="95" spans="1:14">
      <c r="A95" s="22" t="s">
        <v>16</v>
      </c>
      <c r="B95" s="12" t="s">
        <v>4</v>
      </c>
      <c r="C95" s="23">
        <f>11590</f>
        <v>11590</v>
      </c>
      <c r="D95" s="13">
        <f t="shared" si="19"/>
        <v>10.430999999999999</v>
      </c>
      <c r="E95" s="2">
        <v>2015</v>
      </c>
      <c r="F95" s="2">
        <v>1516</v>
      </c>
      <c r="G95" s="29">
        <f t="shared" si="20"/>
        <v>4073</v>
      </c>
      <c r="H95" s="27">
        <f t="shared" si="18"/>
        <v>35.142364106988779</v>
      </c>
      <c r="I95" s="3">
        <f t="shared" si="21"/>
        <v>27.124709250313114</v>
      </c>
      <c r="J95" s="4">
        <f t="shared" si="22"/>
        <v>11.742423103454673</v>
      </c>
      <c r="K95" s="17">
        <v>13.472753885305824</v>
      </c>
      <c r="L95" s="23">
        <v>11220</v>
      </c>
      <c r="M95" s="13">
        <v>10.097999999999999</v>
      </c>
      <c r="N95" s="13">
        <v>96.807592752372727</v>
      </c>
    </row>
    <row r="96" spans="1:14">
      <c r="A96" s="22" t="s">
        <v>16</v>
      </c>
      <c r="B96" s="12" t="s">
        <v>4</v>
      </c>
      <c r="C96" s="23">
        <f>11590</f>
        <v>11590</v>
      </c>
      <c r="D96" s="13">
        <f t="shared" si="19"/>
        <v>10.430999999999999</v>
      </c>
      <c r="E96" s="2">
        <v>2016</v>
      </c>
      <c r="F96" s="2">
        <v>763</v>
      </c>
      <c r="G96" s="29">
        <f t="shared" si="20"/>
        <v>3310</v>
      </c>
      <c r="H96" s="27">
        <f t="shared" si="18"/>
        <v>28.559102674719583</v>
      </c>
      <c r="I96" s="3">
        <f t="shared" si="21"/>
        <v>18.733120549963171</v>
      </c>
      <c r="J96" s="4">
        <f t="shared" si="22"/>
        <v>-8.3915887003499421</v>
      </c>
      <c r="K96" s="17">
        <v>13.472753885305824</v>
      </c>
      <c r="L96" s="23">
        <v>11220</v>
      </c>
      <c r="M96" s="13">
        <v>10.097999999999999</v>
      </c>
      <c r="N96" s="13">
        <v>96.807592752372727</v>
      </c>
    </row>
    <row r="97" spans="1:14">
      <c r="A97" s="22" t="s">
        <v>16</v>
      </c>
      <c r="B97" s="12" t="s">
        <v>4</v>
      </c>
      <c r="C97" s="23">
        <f>11590</f>
        <v>11590</v>
      </c>
      <c r="D97" s="13">
        <f t="shared" si="19"/>
        <v>10.430999999999999</v>
      </c>
      <c r="E97" s="2">
        <v>2017</v>
      </c>
      <c r="F97" s="2">
        <v>631</v>
      </c>
      <c r="G97" s="29">
        <f t="shared" si="20"/>
        <v>2679</v>
      </c>
      <c r="H97" s="27">
        <f t="shared" si="18"/>
        <v>23.114754098360656</v>
      </c>
      <c r="I97" s="3">
        <f t="shared" si="21"/>
        <v>19.063444108761328</v>
      </c>
      <c r="J97" s="4">
        <f t="shared" si="22"/>
        <v>0.33032355879815611</v>
      </c>
      <c r="K97" s="17">
        <v>13.472753885305824</v>
      </c>
      <c r="L97" s="23">
        <v>11220</v>
      </c>
      <c r="M97" s="13">
        <v>10.097999999999999</v>
      </c>
      <c r="N97" s="13">
        <v>96.807592752372727</v>
      </c>
    </row>
    <row r="98" spans="1:14">
      <c r="A98" s="22" t="s">
        <v>16</v>
      </c>
      <c r="B98" s="12" t="s">
        <v>4</v>
      </c>
      <c r="C98" s="23">
        <f>11590</f>
        <v>11590</v>
      </c>
      <c r="D98" s="13">
        <f t="shared" si="19"/>
        <v>10.430999999999999</v>
      </c>
      <c r="E98" s="2">
        <v>2018</v>
      </c>
      <c r="F98" s="2">
        <v>993</v>
      </c>
      <c r="G98" s="29">
        <f t="shared" si="20"/>
        <v>1686</v>
      </c>
      <c r="H98" s="27">
        <f t="shared" si="18"/>
        <v>14.547023295944781</v>
      </c>
      <c r="I98" s="3">
        <f t="shared" si="21"/>
        <v>37.066069428891375</v>
      </c>
      <c r="J98" s="4">
        <f t="shared" si="22"/>
        <v>18.002625320130047</v>
      </c>
      <c r="K98" s="17">
        <v>13.472753885305824</v>
      </c>
      <c r="L98" s="23">
        <v>11220</v>
      </c>
      <c r="M98" s="13">
        <v>10.097999999999999</v>
      </c>
      <c r="N98" s="13">
        <v>96.807592752372727</v>
      </c>
    </row>
    <row r="99" spans="1:14">
      <c r="A99" s="22" t="s">
        <v>16</v>
      </c>
      <c r="B99" s="12" t="s">
        <v>4</v>
      </c>
      <c r="C99" s="23">
        <f>11590</f>
        <v>11590</v>
      </c>
      <c r="D99" s="13">
        <f t="shared" si="19"/>
        <v>10.430999999999999</v>
      </c>
      <c r="E99" s="2">
        <v>2019</v>
      </c>
      <c r="F99" s="2">
        <v>1170</v>
      </c>
      <c r="G99" s="29">
        <f t="shared" si="20"/>
        <v>516</v>
      </c>
      <c r="H99" s="27">
        <f t="shared" si="18"/>
        <v>4.4521138912855909</v>
      </c>
      <c r="I99" s="3">
        <f t="shared" si="21"/>
        <v>69.395017793594306</v>
      </c>
      <c r="J99" s="4">
        <f t="shared" si="22"/>
        <v>32.328948364702931</v>
      </c>
      <c r="K99" s="17">
        <v>13.472753885305824</v>
      </c>
      <c r="L99" s="23">
        <v>11220</v>
      </c>
      <c r="M99" s="13">
        <v>10.097999999999999</v>
      </c>
      <c r="N99" s="13">
        <v>96.807592752372727</v>
      </c>
    </row>
    <row r="100" spans="1:14">
      <c r="A100" s="22" t="s">
        <v>16</v>
      </c>
      <c r="B100" s="12" t="s">
        <v>4</v>
      </c>
      <c r="C100" s="23">
        <f>11590</f>
        <v>11590</v>
      </c>
      <c r="D100" s="13">
        <f t="shared" si="19"/>
        <v>10.430999999999999</v>
      </c>
      <c r="E100" s="2">
        <v>2020</v>
      </c>
      <c r="F100" s="2">
        <v>146</v>
      </c>
      <c r="G100" s="29">
        <f t="shared" si="20"/>
        <v>370</v>
      </c>
      <c r="H100" s="27">
        <f t="shared" si="18"/>
        <v>3.1924072476272651</v>
      </c>
      <c r="I100" s="3">
        <f t="shared" si="21"/>
        <v>28.294573643410853</v>
      </c>
      <c r="J100" s="4">
        <f t="shared" si="22"/>
        <v>-41.100444150183449</v>
      </c>
      <c r="K100" s="17">
        <v>13.472753885305824</v>
      </c>
      <c r="L100" s="23">
        <v>11220</v>
      </c>
      <c r="M100" s="13">
        <v>10.097999999999999</v>
      </c>
      <c r="N100" s="13">
        <v>96.807592752372727</v>
      </c>
    </row>
    <row r="101" spans="1:14">
      <c r="A101" s="22" t="s">
        <v>16</v>
      </c>
      <c r="B101" s="12" t="s">
        <v>5</v>
      </c>
      <c r="C101" s="23">
        <f>56792</f>
        <v>56792</v>
      </c>
      <c r="D101" s="13">
        <f>56792*0.0009</f>
        <v>51.1128</v>
      </c>
      <c r="E101" s="2">
        <v>2001</v>
      </c>
      <c r="F101" s="2">
        <v>343</v>
      </c>
      <c r="G101" s="29">
        <f>C101-F101</f>
        <v>56449</v>
      </c>
      <c r="H101" s="27">
        <f t="shared" si="18"/>
        <v>99.396041696013526</v>
      </c>
      <c r="I101" s="3">
        <f>100*(F101/C101)</f>
        <v>0.60395830398647699</v>
      </c>
      <c r="J101" s="4" t="s">
        <v>20</v>
      </c>
      <c r="K101" s="17">
        <v>0.48897662995086089</v>
      </c>
      <c r="L101" s="23">
        <v>5319</v>
      </c>
      <c r="M101" s="13">
        <f>L101*0.0009</f>
        <v>4.7870999999999997</v>
      </c>
      <c r="N101" s="13">
        <f>100*(1-(D101-M101)/D101)</f>
        <v>9.3657557402451079</v>
      </c>
    </row>
    <row r="102" spans="1:14">
      <c r="A102" s="22" t="s">
        <v>16</v>
      </c>
      <c r="B102" s="12" t="s">
        <v>5</v>
      </c>
      <c r="C102" s="23">
        <f>56792</f>
        <v>56792</v>
      </c>
      <c r="D102" s="13">
        <f t="shared" ref="D102:D120" si="23">56792*0.0009</f>
        <v>51.1128</v>
      </c>
      <c r="E102" s="2">
        <v>2002</v>
      </c>
      <c r="F102" s="2">
        <v>337</v>
      </c>
      <c r="G102" s="29">
        <f>G101-F102</f>
        <v>56112</v>
      </c>
      <c r="H102" s="27">
        <f t="shared" si="18"/>
        <v>98.802648260318364</v>
      </c>
      <c r="I102" s="3">
        <f>100*F102/G101</f>
        <v>0.59699906109939949</v>
      </c>
      <c r="J102" s="4">
        <f>I102-I101</f>
        <v>-6.9592428870774992E-3</v>
      </c>
      <c r="K102" s="17">
        <v>0.48897662995086089</v>
      </c>
      <c r="L102" s="23">
        <v>5319</v>
      </c>
      <c r="M102" s="13">
        <v>4.7870999999999997</v>
      </c>
      <c r="N102" s="13">
        <v>9.3657557402451079</v>
      </c>
    </row>
    <row r="103" spans="1:14">
      <c r="A103" s="22" t="s">
        <v>16</v>
      </c>
      <c r="B103" s="12" t="s">
        <v>5</v>
      </c>
      <c r="C103" s="23">
        <f>56792</f>
        <v>56792</v>
      </c>
      <c r="D103" s="13">
        <f t="shared" si="23"/>
        <v>51.1128</v>
      </c>
      <c r="E103" s="2">
        <v>2003</v>
      </c>
      <c r="F103" s="2">
        <v>204</v>
      </c>
      <c r="G103" s="29">
        <f t="shared" ref="G103:G120" si="24">G102-F103</f>
        <v>55908</v>
      </c>
      <c r="H103" s="27">
        <f t="shared" si="18"/>
        <v>98.443442738413864</v>
      </c>
      <c r="I103" s="3">
        <f t="shared" ref="I103:I120" si="25">100*F103/G102</f>
        <v>0.36355859709153121</v>
      </c>
      <c r="J103" s="4">
        <f t="shared" ref="J103:J120" si="26">I103-I102</f>
        <v>-0.23344046400786828</v>
      </c>
      <c r="K103" s="17">
        <v>0.48897662995086089</v>
      </c>
      <c r="L103" s="23">
        <v>5319</v>
      </c>
      <c r="M103" s="13">
        <v>4.7870999999999997</v>
      </c>
      <c r="N103" s="13">
        <v>9.3657557402451079</v>
      </c>
    </row>
    <row r="104" spans="1:14">
      <c r="A104" s="22" t="s">
        <v>16</v>
      </c>
      <c r="B104" s="12" t="s">
        <v>5</v>
      </c>
      <c r="C104" s="23">
        <f>56792</f>
        <v>56792</v>
      </c>
      <c r="D104" s="13">
        <f t="shared" si="23"/>
        <v>51.1128</v>
      </c>
      <c r="E104" s="2">
        <v>2004</v>
      </c>
      <c r="F104" s="2">
        <v>1</v>
      </c>
      <c r="G104" s="29">
        <f t="shared" si="24"/>
        <v>55907</v>
      </c>
      <c r="H104" s="27">
        <f t="shared" si="18"/>
        <v>98.441681927031979</v>
      </c>
      <c r="I104" s="3">
        <f t="shared" si="25"/>
        <v>1.7886527867210418E-3</v>
      </c>
      <c r="J104" s="4">
        <f t="shared" si="26"/>
        <v>-0.36176994430481019</v>
      </c>
      <c r="K104" s="17">
        <v>0.48897662995086089</v>
      </c>
      <c r="L104" s="23">
        <v>5319</v>
      </c>
      <c r="M104" s="13">
        <v>4.7870999999999997</v>
      </c>
      <c r="N104" s="13">
        <v>9.3657557402451079</v>
      </c>
    </row>
    <row r="105" spans="1:14">
      <c r="A105" s="22" t="s">
        <v>16</v>
      </c>
      <c r="B105" s="12" t="s">
        <v>5</v>
      </c>
      <c r="C105" s="23">
        <f>56792</f>
        <v>56792</v>
      </c>
      <c r="D105" s="13">
        <f t="shared" si="23"/>
        <v>51.1128</v>
      </c>
      <c r="E105" s="2">
        <v>2005</v>
      </c>
      <c r="F105" s="2">
        <v>144</v>
      </c>
      <c r="G105" s="29">
        <f t="shared" si="24"/>
        <v>55763</v>
      </c>
      <c r="H105" s="27">
        <f t="shared" si="18"/>
        <v>98.188125088040564</v>
      </c>
      <c r="I105" s="3">
        <f t="shared" si="25"/>
        <v>0.25757060833169371</v>
      </c>
      <c r="J105" s="4">
        <f t="shared" si="26"/>
        <v>0.25578195554497268</v>
      </c>
      <c r="K105" s="17">
        <v>0.48897662995086089</v>
      </c>
      <c r="L105" s="23">
        <v>5319</v>
      </c>
      <c r="M105" s="13">
        <v>4.7870999999999997</v>
      </c>
      <c r="N105" s="13">
        <v>9.3657557402451079</v>
      </c>
    </row>
    <row r="106" spans="1:14">
      <c r="A106" s="22" t="s">
        <v>16</v>
      </c>
      <c r="B106" s="12" t="s">
        <v>5</v>
      </c>
      <c r="C106" s="23">
        <f>56792</f>
        <v>56792</v>
      </c>
      <c r="D106" s="13">
        <f t="shared" si="23"/>
        <v>51.1128</v>
      </c>
      <c r="E106" s="2">
        <v>2006</v>
      </c>
      <c r="F106" s="2">
        <v>191</v>
      </c>
      <c r="G106" s="29">
        <f t="shared" si="24"/>
        <v>55572</v>
      </c>
      <c r="H106" s="27">
        <f t="shared" si="18"/>
        <v>97.851810114100573</v>
      </c>
      <c r="I106" s="3">
        <f t="shared" si="25"/>
        <v>0.3425210264870972</v>
      </c>
      <c r="J106" s="4">
        <f t="shared" si="26"/>
        <v>8.4950418155403495E-2</v>
      </c>
      <c r="K106" s="17">
        <v>0.48897662995086089</v>
      </c>
      <c r="L106" s="23">
        <v>5319</v>
      </c>
      <c r="M106" s="13">
        <v>4.7870999999999997</v>
      </c>
      <c r="N106" s="13">
        <v>9.3657557402451079</v>
      </c>
    </row>
    <row r="107" spans="1:14">
      <c r="A107" s="22" t="s">
        <v>16</v>
      </c>
      <c r="B107" s="12" t="s">
        <v>5</v>
      </c>
      <c r="C107" s="23">
        <f>56792</f>
        <v>56792</v>
      </c>
      <c r="D107" s="13">
        <f t="shared" si="23"/>
        <v>51.1128</v>
      </c>
      <c r="E107" s="2">
        <v>2007</v>
      </c>
      <c r="F107" s="2">
        <v>857</v>
      </c>
      <c r="G107" s="29">
        <f t="shared" si="24"/>
        <v>54715</v>
      </c>
      <c r="H107" s="27">
        <f t="shared" si="18"/>
        <v>96.342794759825324</v>
      </c>
      <c r="I107" s="3">
        <f t="shared" si="25"/>
        <v>1.5421435255164471</v>
      </c>
      <c r="J107" s="4">
        <f t="shared" si="26"/>
        <v>1.1996224990293498</v>
      </c>
      <c r="K107" s="17">
        <v>0.48897662995086089</v>
      </c>
      <c r="L107" s="23">
        <v>5319</v>
      </c>
      <c r="M107" s="13">
        <v>4.7870999999999997</v>
      </c>
      <c r="N107" s="13">
        <v>9.3657557402451079</v>
      </c>
    </row>
    <row r="108" spans="1:14">
      <c r="A108" s="22" t="s">
        <v>16</v>
      </c>
      <c r="B108" s="12" t="s">
        <v>5</v>
      </c>
      <c r="C108" s="23">
        <f>56792</f>
        <v>56792</v>
      </c>
      <c r="D108" s="13">
        <f t="shared" si="23"/>
        <v>51.1128</v>
      </c>
      <c r="E108" s="2">
        <v>2008</v>
      </c>
      <c r="F108" s="2">
        <v>406</v>
      </c>
      <c r="G108" s="29">
        <f t="shared" si="24"/>
        <v>54309</v>
      </c>
      <c r="H108" s="27">
        <f t="shared" si="18"/>
        <v>95.62790533878011</v>
      </c>
      <c r="I108" s="3">
        <f t="shared" si="25"/>
        <v>0.74202686648999361</v>
      </c>
      <c r="J108" s="4">
        <f t="shared" si="26"/>
        <v>-0.80011665902645346</v>
      </c>
      <c r="K108" s="17">
        <v>0.48897662995086089</v>
      </c>
      <c r="L108" s="23">
        <v>5319</v>
      </c>
      <c r="M108" s="13">
        <v>4.7870999999999997</v>
      </c>
      <c r="N108" s="13">
        <v>9.3657557402451079</v>
      </c>
    </row>
    <row r="109" spans="1:14">
      <c r="A109" s="22" t="s">
        <v>16</v>
      </c>
      <c r="B109" s="12" t="s">
        <v>5</v>
      </c>
      <c r="C109" s="23">
        <f>56792</f>
        <v>56792</v>
      </c>
      <c r="D109" s="13">
        <f t="shared" si="23"/>
        <v>51.1128</v>
      </c>
      <c r="E109" s="2">
        <v>2009</v>
      </c>
      <c r="F109" s="2">
        <v>282</v>
      </c>
      <c r="G109" s="29">
        <f t="shared" si="24"/>
        <v>54027</v>
      </c>
      <c r="H109" s="27">
        <f t="shared" si="18"/>
        <v>95.131356529088606</v>
      </c>
      <c r="I109" s="3">
        <f t="shared" si="25"/>
        <v>0.51925095288073797</v>
      </c>
      <c r="J109" s="4">
        <f t="shared" si="26"/>
        <v>-0.22277591360925564</v>
      </c>
      <c r="K109" s="17">
        <v>0.48897662995086089</v>
      </c>
      <c r="L109" s="23">
        <v>5319</v>
      </c>
      <c r="M109" s="13">
        <v>4.7870999999999997</v>
      </c>
      <c r="N109" s="13">
        <v>9.3657557402451079</v>
      </c>
    </row>
    <row r="110" spans="1:14">
      <c r="A110" s="22" t="s">
        <v>16</v>
      </c>
      <c r="B110" s="12" t="s">
        <v>5</v>
      </c>
      <c r="C110" s="23">
        <f>56792</f>
        <v>56792</v>
      </c>
      <c r="D110" s="13">
        <f t="shared" si="23"/>
        <v>51.1128</v>
      </c>
      <c r="E110" s="2">
        <v>2010</v>
      </c>
      <c r="F110" s="2">
        <v>252</v>
      </c>
      <c r="G110" s="29">
        <f t="shared" si="24"/>
        <v>53775</v>
      </c>
      <c r="H110" s="27">
        <f t="shared" si="18"/>
        <v>94.687632060853645</v>
      </c>
      <c r="I110" s="3">
        <f t="shared" si="25"/>
        <v>0.46643344994169583</v>
      </c>
      <c r="J110" s="4">
        <f t="shared" si="26"/>
        <v>-5.2817502939042138E-2</v>
      </c>
      <c r="K110" s="17">
        <v>0.48897662995086089</v>
      </c>
      <c r="L110" s="23">
        <v>5319</v>
      </c>
      <c r="M110" s="13">
        <v>4.7870999999999997</v>
      </c>
      <c r="N110" s="13">
        <v>9.3657557402451079</v>
      </c>
    </row>
    <row r="111" spans="1:14">
      <c r="A111" s="22" t="s">
        <v>16</v>
      </c>
      <c r="B111" s="12" t="s">
        <v>5</v>
      </c>
      <c r="C111" s="23">
        <f>56792</f>
        <v>56792</v>
      </c>
      <c r="D111" s="13">
        <f t="shared" si="23"/>
        <v>51.1128</v>
      </c>
      <c r="E111" s="2">
        <v>2011</v>
      </c>
      <c r="F111" s="2">
        <v>249</v>
      </c>
      <c r="G111" s="29">
        <f t="shared" si="24"/>
        <v>53526</v>
      </c>
      <c r="H111" s="27">
        <f t="shared" si="18"/>
        <v>94.249190026764325</v>
      </c>
      <c r="I111" s="3">
        <f t="shared" si="25"/>
        <v>0.46304044630404462</v>
      </c>
      <c r="J111" s="4">
        <f t="shared" si="26"/>
        <v>-3.3930036376512152E-3</v>
      </c>
      <c r="K111" s="17">
        <v>0.48897662995086089</v>
      </c>
      <c r="L111" s="23">
        <v>5319</v>
      </c>
      <c r="M111" s="13">
        <v>4.7870999999999997</v>
      </c>
      <c r="N111" s="13">
        <v>9.3657557402451079</v>
      </c>
    </row>
    <row r="112" spans="1:14">
      <c r="A112" s="22" t="s">
        <v>16</v>
      </c>
      <c r="B112" s="12" t="s">
        <v>5</v>
      </c>
      <c r="C112" s="23">
        <f>56792</f>
        <v>56792</v>
      </c>
      <c r="D112" s="13">
        <f t="shared" si="23"/>
        <v>51.1128</v>
      </c>
      <c r="E112" s="2">
        <v>2012</v>
      </c>
      <c r="F112" s="2">
        <v>1239</v>
      </c>
      <c r="G112" s="29">
        <f t="shared" si="24"/>
        <v>52287</v>
      </c>
      <c r="H112" s="27">
        <f t="shared" si="18"/>
        <v>92.067544724609093</v>
      </c>
      <c r="I112" s="3">
        <f t="shared" si="25"/>
        <v>2.3147629189552741</v>
      </c>
      <c r="J112" s="4">
        <f t="shared" si="26"/>
        <v>1.8517224726512294</v>
      </c>
      <c r="K112" s="17">
        <v>0.48897662995086089</v>
      </c>
      <c r="L112" s="23">
        <v>5319</v>
      </c>
      <c r="M112" s="13">
        <v>4.7870999999999997</v>
      </c>
      <c r="N112" s="13">
        <v>9.3657557402451079</v>
      </c>
    </row>
    <row r="113" spans="1:14">
      <c r="A113" s="22" t="s">
        <v>16</v>
      </c>
      <c r="B113" s="12" t="s">
        <v>5</v>
      </c>
      <c r="C113" s="23">
        <f>56792</f>
        <v>56792</v>
      </c>
      <c r="D113" s="13">
        <f t="shared" si="23"/>
        <v>51.1128</v>
      </c>
      <c r="E113" s="2">
        <v>2013</v>
      </c>
      <c r="F113" s="2">
        <v>371</v>
      </c>
      <c r="G113" s="29">
        <f t="shared" si="24"/>
        <v>51916</v>
      </c>
      <c r="H113" s="27">
        <f t="shared" si="18"/>
        <v>91.414283701929847</v>
      </c>
      <c r="I113" s="3">
        <f t="shared" si="25"/>
        <v>0.7095453936925048</v>
      </c>
      <c r="J113" s="4">
        <f t="shared" si="26"/>
        <v>-1.6052175252627694</v>
      </c>
      <c r="K113" s="17">
        <v>0.48897662995086089</v>
      </c>
      <c r="L113" s="23">
        <v>5319</v>
      </c>
      <c r="M113" s="13">
        <v>4.7870999999999997</v>
      </c>
      <c r="N113" s="13">
        <v>9.3657557402451079</v>
      </c>
    </row>
    <row r="114" spans="1:14">
      <c r="A114" s="22" t="s">
        <v>16</v>
      </c>
      <c r="B114" s="12" t="s">
        <v>5</v>
      </c>
      <c r="C114" s="23">
        <f>56792</f>
        <v>56792</v>
      </c>
      <c r="D114" s="13">
        <f t="shared" si="23"/>
        <v>51.1128</v>
      </c>
      <c r="E114" s="2">
        <v>2014</v>
      </c>
      <c r="F114" s="2">
        <v>199</v>
      </c>
      <c r="G114" s="29">
        <f t="shared" si="24"/>
        <v>51717</v>
      </c>
      <c r="H114" s="27">
        <f t="shared" si="18"/>
        <v>91.063882236934774</v>
      </c>
      <c r="I114" s="3">
        <f t="shared" si="25"/>
        <v>0.38331150319747281</v>
      </c>
      <c r="J114" s="4">
        <f t="shared" si="26"/>
        <v>-0.32623389049503199</v>
      </c>
      <c r="K114" s="17">
        <v>0.48897662995086089</v>
      </c>
      <c r="L114" s="23">
        <v>5319</v>
      </c>
      <c r="M114" s="13">
        <v>4.7870999999999997</v>
      </c>
      <c r="N114" s="13">
        <v>9.3657557402451079</v>
      </c>
    </row>
    <row r="115" spans="1:14">
      <c r="A115" s="22" t="s">
        <v>16</v>
      </c>
      <c r="B115" s="12" t="s">
        <v>5</v>
      </c>
      <c r="C115" s="23">
        <f>56792</f>
        <v>56792</v>
      </c>
      <c r="D115" s="13">
        <f t="shared" si="23"/>
        <v>51.1128</v>
      </c>
      <c r="E115" s="2">
        <v>2015</v>
      </c>
      <c r="F115" s="2">
        <v>26</v>
      </c>
      <c r="G115" s="29">
        <f t="shared" si="24"/>
        <v>51691</v>
      </c>
      <c r="H115" s="27">
        <f t="shared" si="18"/>
        <v>91.018101141005786</v>
      </c>
      <c r="I115" s="3">
        <f t="shared" si="25"/>
        <v>5.027360442407719E-2</v>
      </c>
      <c r="J115" s="4">
        <f t="shared" si="26"/>
        <v>-0.33303789877339562</v>
      </c>
      <c r="K115" s="17">
        <v>0.48897662995086089</v>
      </c>
      <c r="L115" s="23">
        <v>5319</v>
      </c>
      <c r="M115" s="13">
        <v>4.7870999999999997</v>
      </c>
      <c r="N115" s="13">
        <v>9.3657557402451079</v>
      </c>
    </row>
    <row r="116" spans="1:14">
      <c r="A116" s="22" t="s">
        <v>16</v>
      </c>
      <c r="B116" s="12" t="s">
        <v>5</v>
      </c>
      <c r="C116" s="23">
        <f>56792</f>
        <v>56792</v>
      </c>
      <c r="D116" s="13">
        <f t="shared" si="23"/>
        <v>51.1128</v>
      </c>
      <c r="E116" s="2">
        <v>2016</v>
      </c>
      <c r="F116" s="2">
        <v>50</v>
      </c>
      <c r="G116" s="29">
        <f t="shared" si="24"/>
        <v>51641</v>
      </c>
      <c r="H116" s="27">
        <f t="shared" si="18"/>
        <v>90.93006057191154</v>
      </c>
      <c r="I116" s="3">
        <f t="shared" si="25"/>
        <v>9.6728637480412452E-2</v>
      </c>
      <c r="J116" s="4">
        <f t="shared" si="26"/>
        <v>4.6455033056335263E-2</v>
      </c>
      <c r="K116" s="17">
        <v>0.48897662995086089</v>
      </c>
      <c r="L116" s="23">
        <v>5319</v>
      </c>
      <c r="M116" s="13">
        <v>4.7870999999999997</v>
      </c>
      <c r="N116" s="13">
        <v>9.3657557402451079</v>
      </c>
    </row>
    <row r="117" spans="1:14">
      <c r="A117" s="22" t="s">
        <v>16</v>
      </c>
      <c r="B117" s="12" t="s">
        <v>5</v>
      </c>
      <c r="C117" s="23">
        <f>56792</f>
        <v>56792</v>
      </c>
      <c r="D117" s="13">
        <f t="shared" si="23"/>
        <v>51.1128</v>
      </c>
      <c r="E117" s="2">
        <v>2017</v>
      </c>
      <c r="F117" s="2">
        <v>101</v>
      </c>
      <c r="G117" s="29">
        <f t="shared" si="24"/>
        <v>51540</v>
      </c>
      <c r="H117" s="27">
        <f t="shared" si="18"/>
        <v>90.752218622341175</v>
      </c>
      <c r="I117" s="3">
        <f t="shared" si="25"/>
        <v>0.19558103057647994</v>
      </c>
      <c r="J117" s="4">
        <f t="shared" si="26"/>
        <v>9.8852393096067484E-2</v>
      </c>
      <c r="K117" s="17">
        <v>0.48897662995086089</v>
      </c>
      <c r="L117" s="23">
        <v>5319</v>
      </c>
      <c r="M117" s="13">
        <v>4.7870999999999997</v>
      </c>
      <c r="N117" s="13">
        <v>9.3657557402451079</v>
      </c>
    </row>
    <row r="118" spans="1:14">
      <c r="A118" s="22" t="s">
        <v>16</v>
      </c>
      <c r="B118" s="12" t="s">
        <v>5</v>
      </c>
      <c r="C118" s="23">
        <f>56792</f>
        <v>56792</v>
      </c>
      <c r="D118" s="13">
        <f t="shared" si="23"/>
        <v>51.1128</v>
      </c>
      <c r="E118" s="2">
        <v>2018</v>
      </c>
      <c r="F118" s="2">
        <v>43</v>
      </c>
      <c r="G118" s="29">
        <f t="shared" si="24"/>
        <v>51497</v>
      </c>
      <c r="H118" s="27">
        <f t="shared" si="18"/>
        <v>90.676503732920139</v>
      </c>
      <c r="I118" s="3">
        <f t="shared" si="25"/>
        <v>8.3430345362824995E-2</v>
      </c>
      <c r="J118" s="4">
        <f t="shared" si="26"/>
        <v>-0.11215068521365494</v>
      </c>
      <c r="K118" s="17">
        <v>0.48897662995086089</v>
      </c>
      <c r="L118" s="23">
        <v>5319</v>
      </c>
      <c r="M118" s="13">
        <v>4.7870999999999997</v>
      </c>
      <c r="N118" s="13">
        <v>9.3657557402451079</v>
      </c>
    </row>
    <row r="119" spans="1:14">
      <c r="A119" s="22" t="s">
        <v>16</v>
      </c>
      <c r="B119" s="12" t="s">
        <v>5</v>
      </c>
      <c r="C119" s="23">
        <f>56792</f>
        <v>56792</v>
      </c>
      <c r="D119" s="13">
        <f t="shared" si="23"/>
        <v>51.1128</v>
      </c>
      <c r="E119" s="2">
        <v>2019</v>
      </c>
      <c r="F119" s="2">
        <v>20</v>
      </c>
      <c r="G119" s="29">
        <f t="shared" si="24"/>
        <v>51477</v>
      </c>
      <c r="H119" s="27">
        <f t="shared" si="18"/>
        <v>90.641287505282435</v>
      </c>
      <c r="I119" s="3">
        <f t="shared" si="25"/>
        <v>3.8837213818280675E-2</v>
      </c>
      <c r="J119" s="4">
        <f t="shared" si="26"/>
        <v>-4.459313154454432E-2</v>
      </c>
      <c r="K119" s="17">
        <v>0.48897662995086089</v>
      </c>
      <c r="L119" s="23">
        <v>5319</v>
      </c>
      <c r="M119" s="13">
        <v>4.7870999999999997</v>
      </c>
      <c r="N119" s="13">
        <v>9.3657557402451079</v>
      </c>
    </row>
    <row r="120" spans="1:14">
      <c r="A120" s="22" t="s">
        <v>16</v>
      </c>
      <c r="B120" s="12" t="s">
        <v>5</v>
      </c>
      <c r="C120" s="23">
        <f>56792</f>
        <v>56792</v>
      </c>
      <c r="D120" s="13">
        <f t="shared" si="23"/>
        <v>51.1128</v>
      </c>
      <c r="E120" s="2">
        <v>2020</v>
      </c>
      <c r="F120" s="2">
        <v>4</v>
      </c>
      <c r="G120" s="29">
        <f t="shared" si="24"/>
        <v>51473</v>
      </c>
      <c r="H120" s="27">
        <f t="shared" si="18"/>
        <v>90.634244259754894</v>
      </c>
      <c r="I120" s="3">
        <f t="shared" si="25"/>
        <v>7.7704605940517122E-3</v>
      </c>
      <c r="J120" s="4">
        <f t="shared" si="26"/>
        <v>-3.1066753224228964E-2</v>
      </c>
      <c r="K120" s="17">
        <v>0.48897662995086089</v>
      </c>
      <c r="L120" s="23">
        <v>5319</v>
      </c>
      <c r="M120" s="13">
        <v>4.7870999999999997</v>
      </c>
      <c r="N120" s="13">
        <v>9.3657557402451079</v>
      </c>
    </row>
    <row r="121" spans="1:14">
      <c r="A121" s="22" t="s">
        <v>17</v>
      </c>
      <c r="B121" s="12" t="s">
        <v>0</v>
      </c>
      <c r="C121" s="23">
        <f>95792</f>
        <v>95792</v>
      </c>
      <c r="D121" s="13">
        <f>95792*0.0009</f>
        <v>86.212800000000001</v>
      </c>
      <c r="E121" s="2">
        <v>2001</v>
      </c>
      <c r="F121" s="2">
        <v>203</v>
      </c>
      <c r="G121" s="29">
        <f>C121-F121</f>
        <v>95589</v>
      </c>
      <c r="H121" s="27">
        <f t="shared" si="18"/>
        <v>99.788082512109568</v>
      </c>
      <c r="I121" s="3">
        <f>100*(F121/C121)</f>
        <v>0.21191748789042927</v>
      </c>
      <c r="J121" s="4" t="s">
        <v>20</v>
      </c>
      <c r="K121" s="17">
        <v>0.35356363000220031</v>
      </c>
      <c r="L121" s="23">
        <v>6556</v>
      </c>
      <c r="M121" s="13">
        <f>L121*0.0009</f>
        <v>5.9003999999999994</v>
      </c>
      <c r="N121" s="13">
        <f>100*(1-(D121-M121)/D121)</f>
        <v>6.8439953232002697</v>
      </c>
    </row>
    <row r="122" spans="1:14">
      <c r="A122" s="22" t="str">
        <f t="array" ref="A122:A318">A121</f>
        <v>Avicennia schaueriana</v>
      </c>
      <c r="B122" s="12" t="s">
        <v>0</v>
      </c>
      <c r="C122" s="23">
        <f t="shared" ref="C122:C140" si="27">95792</f>
        <v>95792</v>
      </c>
      <c r="D122" s="13">
        <f t="shared" ref="D122:D140" si="28">95792*0.0009</f>
        <v>86.212800000000001</v>
      </c>
      <c r="E122" s="2">
        <v>2002</v>
      </c>
      <c r="F122" s="2">
        <v>208</v>
      </c>
      <c r="G122" s="29">
        <f>G121-F122</f>
        <v>95381</v>
      </c>
      <c r="H122" s="27">
        <f t="shared" si="18"/>
        <v>99.570945381660252</v>
      </c>
      <c r="I122" s="3">
        <f>100*F122/G121</f>
        <v>0.21759825921392628</v>
      </c>
      <c r="J122" s="4">
        <f>I122-I121</f>
        <v>5.6807713234970081E-3</v>
      </c>
      <c r="K122" s="17">
        <v>0.35356363000220031</v>
      </c>
      <c r="L122" s="23">
        <v>6556</v>
      </c>
      <c r="M122" s="13">
        <v>5.9003999999999994</v>
      </c>
      <c r="N122" s="13">
        <v>6.8439953232002697</v>
      </c>
    </row>
    <row r="123" spans="1:14">
      <c r="A123" s="22" t="str">
        <v>Avicennia schaueriana</v>
      </c>
      <c r="B123" s="12" t="s">
        <v>0</v>
      </c>
      <c r="C123" s="23">
        <f t="shared" si="27"/>
        <v>95792</v>
      </c>
      <c r="D123" s="13">
        <f t="shared" si="28"/>
        <v>86.212800000000001</v>
      </c>
      <c r="E123" s="2">
        <v>2003</v>
      </c>
      <c r="F123" s="2">
        <v>149</v>
      </c>
      <c r="G123" s="29">
        <f t="shared" ref="G123:G140" si="29">G122-F123</f>
        <v>95232</v>
      </c>
      <c r="H123" s="27">
        <f t="shared" si="18"/>
        <v>99.415400033405703</v>
      </c>
      <c r="I123" s="3">
        <f t="shared" ref="I123:I140" si="30">100*F123/G122</f>
        <v>0.15621559849445907</v>
      </c>
      <c r="J123" s="4">
        <f t="shared" ref="J123:J140" si="31">I123-I122</f>
        <v>-6.1382660719467214E-2</v>
      </c>
      <c r="K123" s="17">
        <v>0.35356363000220031</v>
      </c>
      <c r="L123" s="23">
        <v>6556</v>
      </c>
      <c r="M123" s="13">
        <v>5.9003999999999994</v>
      </c>
      <c r="N123" s="13">
        <v>6.8439953232002697</v>
      </c>
    </row>
    <row r="124" spans="1:14">
      <c r="A124" s="22" t="str">
        <v>Avicennia schaueriana</v>
      </c>
      <c r="B124" s="12" t="s">
        <v>0</v>
      </c>
      <c r="C124" s="23">
        <f t="shared" si="27"/>
        <v>95792</v>
      </c>
      <c r="D124" s="13">
        <f t="shared" si="28"/>
        <v>86.212800000000001</v>
      </c>
      <c r="E124" s="2">
        <v>2004</v>
      </c>
      <c r="F124" s="2">
        <v>38</v>
      </c>
      <c r="G124" s="29">
        <f t="shared" si="29"/>
        <v>95194</v>
      </c>
      <c r="H124" s="27">
        <f t="shared" si="18"/>
        <v>99.375730749958251</v>
      </c>
      <c r="I124" s="3">
        <f t="shared" si="30"/>
        <v>3.9902553763440859E-2</v>
      </c>
      <c r="J124" s="4">
        <f t="shared" si="31"/>
        <v>-0.11631304473101821</v>
      </c>
      <c r="K124" s="17">
        <v>0.35356363000220031</v>
      </c>
      <c r="L124" s="23">
        <v>6556</v>
      </c>
      <c r="M124" s="13">
        <v>5.9003999999999994</v>
      </c>
      <c r="N124" s="13">
        <v>6.8439953232002697</v>
      </c>
    </row>
    <row r="125" spans="1:14">
      <c r="A125" s="22" t="str">
        <v>Avicennia schaueriana</v>
      </c>
      <c r="B125" s="12" t="s">
        <v>0</v>
      </c>
      <c r="C125" s="23">
        <f t="shared" si="27"/>
        <v>95792</v>
      </c>
      <c r="D125" s="13">
        <f t="shared" si="28"/>
        <v>86.212800000000001</v>
      </c>
      <c r="E125" s="2">
        <v>2005</v>
      </c>
      <c r="F125" s="2">
        <v>96</v>
      </c>
      <c r="G125" s="29">
        <f t="shared" si="29"/>
        <v>95098</v>
      </c>
      <c r="H125" s="27">
        <f t="shared" si="18"/>
        <v>99.275513612827794</v>
      </c>
      <c r="I125" s="3">
        <f t="shared" si="30"/>
        <v>0.10084669201840452</v>
      </c>
      <c r="J125" s="4">
        <f t="shared" si="31"/>
        <v>6.0944138254963656E-2</v>
      </c>
      <c r="K125" s="17">
        <v>0.35356363000220031</v>
      </c>
      <c r="L125" s="23">
        <v>6556</v>
      </c>
      <c r="M125" s="13">
        <v>5.9003999999999994</v>
      </c>
      <c r="N125" s="13">
        <v>6.8439953232002697</v>
      </c>
    </row>
    <row r="126" spans="1:14">
      <c r="A126" s="22" t="str">
        <v>Avicennia schaueriana</v>
      </c>
      <c r="B126" s="12" t="s">
        <v>0</v>
      </c>
      <c r="C126" s="23">
        <f t="shared" si="27"/>
        <v>95792</v>
      </c>
      <c r="D126" s="13">
        <f t="shared" si="28"/>
        <v>86.212800000000001</v>
      </c>
      <c r="E126" s="2">
        <v>2006</v>
      </c>
      <c r="F126" s="2">
        <v>305</v>
      </c>
      <c r="G126" s="29">
        <f t="shared" si="29"/>
        <v>94793</v>
      </c>
      <c r="H126" s="27">
        <f t="shared" si="18"/>
        <v>98.957115416736258</v>
      </c>
      <c r="I126" s="3">
        <f t="shared" si="30"/>
        <v>0.3207217817409409</v>
      </c>
      <c r="J126" s="4">
        <f t="shared" si="31"/>
        <v>0.21987508972253639</v>
      </c>
      <c r="K126" s="17">
        <v>0.35356363000220031</v>
      </c>
      <c r="L126" s="23">
        <v>6556</v>
      </c>
      <c r="M126" s="13">
        <v>5.9003999999999994</v>
      </c>
      <c r="N126" s="13">
        <v>6.8439953232002697</v>
      </c>
    </row>
    <row r="127" spans="1:14">
      <c r="A127" s="22" t="str">
        <v>Avicennia schaueriana</v>
      </c>
      <c r="B127" s="12" t="s">
        <v>0</v>
      </c>
      <c r="C127" s="23">
        <f t="shared" si="27"/>
        <v>95792</v>
      </c>
      <c r="D127" s="13">
        <f t="shared" si="28"/>
        <v>86.212800000000001</v>
      </c>
      <c r="E127" s="2">
        <v>2007</v>
      </c>
      <c r="F127" s="2">
        <v>208</v>
      </c>
      <c r="G127" s="29">
        <f t="shared" si="29"/>
        <v>94585</v>
      </c>
      <c r="H127" s="27">
        <f t="shared" si="18"/>
        <v>98.739978286286956</v>
      </c>
      <c r="I127" s="3">
        <f t="shared" si="30"/>
        <v>0.21942548500416698</v>
      </c>
      <c r="J127" s="4">
        <f t="shared" si="31"/>
        <v>-0.10129629673677393</v>
      </c>
      <c r="K127" s="17">
        <v>0.35356363000220031</v>
      </c>
      <c r="L127" s="23">
        <v>6556</v>
      </c>
      <c r="M127" s="13">
        <v>5.9003999999999994</v>
      </c>
      <c r="N127" s="13">
        <v>6.8439953232002697</v>
      </c>
    </row>
    <row r="128" spans="1:14">
      <c r="A128" s="22" t="str">
        <v>Avicennia schaueriana</v>
      </c>
      <c r="B128" s="12" t="s">
        <v>0</v>
      </c>
      <c r="C128" s="23">
        <f t="shared" si="27"/>
        <v>95792</v>
      </c>
      <c r="D128" s="13">
        <f t="shared" si="28"/>
        <v>86.212800000000001</v>
      </c>
      <c r="E128" s="2">
        <v>2008</v>
      </c>
      <c r="F128" s="2">
        <v>258</v>
      </c>
      <c r="G128" s="29">
        <f t="shared" si="29"/>
        <v>94327</v>
      </c>
      <c r="H128" s="27">
        <f t="shared" si="18"/>
        <v>98.470644730248864</v>
      </c>
      <c r="I128" s="3">
        <f t="shared" si="30"/>
        <v>0.27277052386742084</v>
      </c>
      <c r="J128" s="4">
        <f t="shared" si="31"/>
        <v>5.3345038863253869E-2</v>
      </c>
      <c r="K128" s="17">
        <v>0.35356363000220031</v>
      </c>
      <c r="L128" s="23">
        <v>6556</v>
      </c>
      <c r="M128" s="13">
        <v>5.9003999999999994</v>
      </c>
      <c r="N128" s="13">
        <v>6.8439953232002697</v>
      </c>
    </row>
    <row r="129" spans="1:14">
      <c r="A129" s="22" t="str">
        <v>Avicennia schaueriana</v>
      </c>
      <c r="B129" s="12" t="s">
        <v>0</v>
      </c>
      <c r="C129" s="23">
        <f t="shared" si="27"/>
        <v>95792</v>
      </c>
      <c r="D129" s="13">
        <f t="shared" si="28"/>
        <v>86.212800000000001</v>
      </c>
      <c r="E129" s="2">
        <v>2009</v>
      </c>
      <c r="F129" s="2">
        <v>265</v>
      </c>
      <c r="G129" s="29">
        <f t="shared" si="29"/>
        <v>94062</v>
      </c>
      <c r="H129" s="27">
        <f t="shared" si="18"/>
        <v>98.194003674628362</v>
      </c>
      <c r="I129" s="3">
        <f t="shared" si="30"/>
        <v>0.28093758944946834</v>
      </c>
      <c r="J129" s="4">
        <f t="shared" si="31"/>
        <v>8.1670655820474947E-3</v>
      </c>
      <c r="K129" s="17">
        <v>0.35356363000220031</v>
      </c>
      <c r="L129" s="23">
        <v>6556</v>
      </c>
      <c r="M129" s="13">
        <v>5.9003999999999994</v>
      </c>
      <c r="N129" s="13">
        <v>6.8439953232002697</v>
      </c>
    </row>
    <row r="130" spans="1:14">
      <c r="A130" s="22" t="str">
        <v>Avicennia schaueriana</v>
      </c>
      <c r="B130" s="12" t="s">
        <v>0</v>
      </c>
      <c r="C130" s="23">
        <f t="shared" si="27"/>
        <v>95792</v>
      </c>
      <c r="D130" s="13">
        <f t="shared" si="28"/>
        <v>86.212800000000001</v>
      </c>
      <c r="E130" s="2">
        <v>2010</v>
      </c>
      <c r="F130" s="2">
        <v>383</v>
      </c>
      <c r="G130" s="29">
        <f t="shared" si="29"/>
        <v>93679</v>
      </c>
      <c r="H130" s="27">
        <f t="shared" si="18"/>
        <v>97.79417905461834</v>
      </c>
      <c r="I130" s="3">
        <f t="shared" si="30"/>
        <v>0.40717824413684589</v>
      </c>
      <c r="J130" s="4">
        <f t="shared" si="31"/>
        <v>0.12624065468737755</v>
      </c>
      <c r="K130" s="17">
        <v>0.35356363000220031</v>
      </c>
      <c r="L130" s="23">
        <v>6556</v>
      </c>
      <c r="M130" s="13">
        <v>5.9003999999999994</v>
      </c>
      <c r="N130" s="13">
        <v>6.8439953232002697</v>
      </c>
    </row>
    <row r="131" spans="1:14">
      <c r="A131" s="22" t="str">
        <v>Avicennia schaueriana</v>
      </c>
      <c r="B131" s="12" t="s">
        <v>0</v>
      </c>
      <c r="C131" s="23">
        <f t="shared" si="27"/>
        <v>95792</v>
      </c>
      <c r="D131" s="13">
        <f t="shared" si="28"/>
        <v>86.212800000000001</v>
      </c>
      <c r="E131" s="2">
        <v>2011</v>
      </c>
      <c r="F131" s="2">
        <v>190</v>
      </c>
      <c r="G131" s="29">
        <f t="shared" si="29"/>
        <v>93489</v>
      </c>
      <c r="H131" s="27">
        <f t="shared" ref="H131:H194" si="32">100*(G131/C131)</f>
        <v>97.595832637380994</v>
      </c>
      <c r="I131" s="3">
        <f t="shared" si="30"/>
        <v>0.20282026921722052</v>
      </c>
      <c r="J131" s="4">
        <f t="shared" si="31"/>
        <v>-0.20435797491962537</v>
      </c>
      <c r="K131" s="17">
        <v>0.35356363000220031</v>
      </c>
      <c r="L131" s="23">
        <v>6556</v>
      </c>
      <c r="M131" s="13">
        <v>5.9003999999999994</v>
      </c>
      <c r="N131" s="13">
        <v>6.8439953232002697</v>
      </c>
    </row>
    <row r="132" spans="1:14">
      <c r="A132" s="22" t="str">
        <v>Avicennia schaueriana</v>
      </c>
      <c r="B132" s="12" t="s">
        <v>0</v>
      </c>
      <c r="C132" s="23">
        <f t="shared" si="27"/>
        <v>95792</v>
      </c>
      <c r="D132" s="13">
        <f t="shared" si="28"/>
        <v>86.212800000000001</v>
      </c>
      <c r="E132" s="2">
        <v>2012</v>
      </c>
      <c r="F132" s="2">
        <v>264</v>
      </c>
      <c r="G132" s="29">
        <f t="shared" si="29"/>
        <v>93225</v>
      </c>
      <c r="H132" s="27">
        <f t="shared" si="32"/>
        <v>97.320235510272255</v>
      </c>
      <c r="I132" s="3">
        <f t="shared" si="30"/>
        <v>0.28238616307800918</v>
      </c>
      <c r="J132" s="4">
        <f t="shared" si="31"/>
        <v>7.9565893860788661E-2</v>
      </c>
      <c r="K132" s="17">
        <v>0.35356363000220031</v>
      </c>
      <c r="L132" s="23">
        <v>6556</v>
      </c>
      <c r="M132" s="13">
        <v>5.9003999999999994</v>
      </c>
      <c r="N132" s="13">
        <v>6.8439953232002697</v>
      </c>
    </row>
    <row r="133" spans="1:14">
      <c r="A133" s="22" t="str">
        <v>Avicennia schaueriana</v>
      </c>
      <c r="B133" s="12" t="s">
        <v>0</v>
      </c>
      <c r="C133" s="23">
        <f t="shared" si="27"/>
        <v>95792</v>
      </c>
      <c r="D133" s="13">
        <f t="shared" si="28"/>
        <v>86.212800000000001</v>
      </c>
      <c r="E133" s="2">
        <v>2013</v>
      </c>
      <c r="F133" s="2">
        <v>88</v>
      </c>
      <c r="G133" s="29">
        <f t="shared" si="29"/>
        <v>93137</v>
      </c>
      <c r="H133" s="27">
        <f t="shared" si="32"/>
        <v>97.228369801236013</v>
      </c>
      <c r="I133" s="3">
        <f t="shared" si="30"/>
        <v>9.4395280235988199E-2</v>
      </c>
      <c r="J133" s="4">
        <f t="shared" si="31"/>
        <v>-0.18799088284202098</v>
      </c>
      <c r="K133" s="17">
        <v>0.35356363000220031</v>
      </c>
      <c r="L133" s="23">
        <v>6556</v>
      </c>
      <c r="M133" s="13">
        <v>5.9003999999999994</v>
      </c>
      <c r="N133" s="13">
        <v>6.8439953232002697</v>
      </c>
    </row>
    <row r="134" spans="1:14">
      <c r="A134" s="22" t="str">
        <v>Avicennia schaueriana</v>
      </c>
      <c r="B134" s="12" t="s">
        <v>0</v>
      </c>
      <c r="C134" s="23">
        <f t="shared" si="27"/>
        <v>95792</v>
      </c>
      <c r="D134" s="13">
        <f t="shared" si="28"/>
        <v>86.212800000000001</v>
      </c>
      <c r="E134" s="2">
        <v>2014</v>
      </c>
      <c r="F134" s="2">
        <v>390</v>
      </c>
      <c r="G134" s="29">
        <f t="shared" si="29"/>
        <v>92747</v>
      </c>
      <c r="H134" s="27">
        <f t="shared" si="32"/>
        <v>96.821237681643552</v>
      </c>
      <c r="I134" s="3">
        <f t="shared" si="30"/>
        <v>0.41873798812502011</v>
      </c>
      <c r="J134" s="4">
        <f t="shared" si="31"/>
        <v>0.32434270788903191</v>
      </c>
      <c r="K134" s="17">
        <v>0.35356363000220031</v>
      </c>
      <c r="L134" s="23">
        <v>6556</v>
      </c>
      <c r="M134" s="13">
        <v>5.9003999999999994</v>
      </c>
      <c r="N134" s="13">
        <v>6.8439953232002697</v>
      </c>
    </row>
    <row r="135" spans="1:14">
      <c r="A135" s="22" t="str">
        <v>Avicennia schaueriana</v>
      </c>
      <c r="B135" s="12" t="s">
        <v>0</v>
      </c>
      <c r="C135" s="23">
        <f t="shared" si="27"/>
        <v>95792</v>
      </c>
      <c r="D135" s="13">
        <f t="shared" si="28"/>
        <v>86.212800000000001</v>
      </c>
      <c r="E135" s="2">
        <v>2015</v>
      </c>
      <c r="F135" s="2">
        <v>183</v>
      </c>
      <c r="G135" s="29">
        <f t="shared" si="29"/>
        <v>92564</v>
      </c>
      <c r="H135" s="27">
        <f t="shared" si="32"/>
        <v>96.630198763988645</v>
      </c>
      <c r="I135" s="3">
        <f t="shared" si="30"/>
        <v>0.19731096423603997</v>
      </c>
      <c r="J135" s="4">
        <f t="shared" si="31"/>
        <v>-0.22142702388898014</v>
      </c>
      <c r="K135" s="17">
        <v>0.35356363000220031</v>
      </c>
      <c r="L135" s="23">
        <v>6556</v>
      </c>
      <c r="M135" s="13">
        <v>5.9003999999999994</v>
      </c>
      <c r="N135" s="13">
        <v>6.8439953232002697</v>
      </c>
    </row>
    <row r="136" spans="1:14">
      <c r="A136" s="22" t="str">
        <v>Avicennia schaueriana</v>
      </c>
      <c r="B136" s="12" t="s">
        <v>0</v>
      </c>
      <c r="C136" s="23">
        <f t="shared" si="27"/>
        <v>95792</v>
      </c>
      <c r="D136" s="13">
        <f t="shared" si="28"/>
        <v>86.212800000000001</v>
      </c>
      <c r="E136" s="2">
        <v>2016</v>
      </c>
      <c r="F136" s="2">
        <v>594</v>
      </c>
      <c r="G136" s="29">
        <f t="shared" si="29"/>
        <v>91970</v>
      </c>
      <c r="H136" s="27">
        <f t="shared" si="32"/>
        <v>96.010105227993989</v>
      </c>
      <c r="I136" s="3">
        <f t="shared" si="30"/>
        <v>0.64171816256860115</v>
      </c>
      <c r="J136" s="4">
        <f t="shared" si="31"/>
        <v>0.44440719833256115</v>
      </c>
      <c r="K136" s="17">
        <v>0.35356363000220031</v>
      </c>
      <c r="L136" s="23">
        <v>6556</v>
      </c>
      <c r="M136" s="13">
        <v>5.9003999999999994</v>
      </c>
      <c r="N136" s="13">
        <v>6.8439953232002697</v>
      </c>
    </row>
    <row r="137" spans="1:14">
      <c r="A137" s="22" t="str">
        <v>Avicennia schaueriana</v>
      </c>
      <c r="B137" s="12" t="s">
        <v>0</v>
      </c>
      <c r="C137" s="23">
        <f t="shared" si="27"/>
        <v>95792</v>
      </c>
      <c r="D137" s="13">
        <f t="shared" si="28"/>
        <v>86.212800000000001</v>
      </c>
      <c r="E137" s="2">
        <v>2017</v>
      </c>
      <c r="F137" s="2">
        <v>726</v>
      </c>
      <c r="G137" s="29">
        <f t="shared" si="29"/>
        <v>91244</v>
      </c>
      <c r="H137" s="27">
        <f t="shared" si="32"/>
        <v>95.252213128444964</v>
      </c>
      <c r="I137" s="3">
        <f t="shared" si="30"/>
        <v>0.7893878438621289</v>
      </c>
      <c r="J137" s="4">
        <f t="shared" si="31"/>
        <v>0.14766968129352775</v>
      </c>
      <c r="K137" s="17">
        <v>0.35356363000220031</v>
      </c>
      <c r="L137" s="23">
        <v>6556</v>
      </c>
      <c r="M137" s="13">
        <v>5.9003999999999994</v>
      </c>
      <c r="N137" s="13">
        <v>6.8439953232002697</v>
      </c>
    </row>
    <row r="138" spans="1:14">
      <c r="A138" s="22" t="str">
        <v>Avicennia schaueriana</v>
      </c>
      <c r="B138" s="12" t="s">
        <v>0</v>
      </c>
      <c r="C138" s="23">
        <f t="shared" si="27"/>
        <v>95792</v>
      </c>
      <c r="D138" s="13">
        <f t="shared" si="28"/>
        <v>86.212800000000001</v>
      </c>
      <c r="E138" s="2">
        <v>2018</v>
      </c>
      <c r="F138" s="2">
        <v>735</v>
      </c>
      <c r="G138" s="29">
        <f t="shared" si="29"/>
        <v>90509</v>
      </c>
      <c r="H138" s="27">
        <f t="shared" si="32"/>
        <v>94.484925672289961</v>
      </c>
      <c r="I138" s="3">
        <f t="shared" si="30"/>
        <v>0.80553241856998814</v>
      </c>
      <c r="J138" s="4">
        <f t="shared" si="31"/>
        <v>1.6144574707859238E-2</v>
      </c>
      <c r="K138" s="17">
        <v>0.35356363000220031</v>
      </c>
      <c r="L138" s="23">
        <v>6556</v>
      </c>
      <c r="M138" s="13">
        <v>5.9003999999999994</v>
      </c>
      <c r="N138" s="13">
        <v>6.8439953232002697</v>
      </c>
    </row>
    <row r="139" spans="1:14">
      <c r="A139" s="22" t="str">
        <v>Avicennia schaueriana</v>
      </c>
      <c r="B139" s="12" t="s">
        <v>0</v>
      </c>
      <c r="C139" s="23">
        <f t="shared" si="27"/>
        <v>95792</v>
      </c>
      <c r="D139" s="13">
        <f t="shared" si="28"/>
        <v>86.212800000000001</v>
      </c>
      <c r="E139" s="2">
        <v>2019</v>
      </c>
      <c r="F139" s="2">
        <v>649</v>
      </c>
      <c r="G139" s="29">
        <f t="shared" si="29"/>
        <v>89860</v>
      </c>
      <c r="H139" s="27">
        <f t="shared" si="32"/>
        <v>93.80741606814766</v>
      </c>
      <c r="I139" s="3">
        <f t="shared" si="30"/>
        <v>0.71705576241036806</v>
      </c>
      <c r="J139" s="4">
        <f t="shared" si="31"/>
        <v>-8.8476656159620082E-2</v>
      </c>
      <c r="K139" s="17">
        <v>0.35356363000220031</v>
      </c>
      <c r="L139" s="23">
        <v>6556</v>
      </c>
      <c r="M139" s="13">
        <v>5.9003999999999994</v>
      </c>
      <c r="N139" s="13">
        <v>6.8439953232002697</v>
      </c>
    </row>
    <row r="140" spans="1:14">
      <c r="A140" s="22" t="str">
        <v>Avicennia schaueriana</v>
      </c>
      <c r="B140" s="12" t="s">
        <v>0</v>
      </c>
      <c r="C140" s="23">
        <f t="shared" si="27"/>
        <v>95792</v>
      </c>
      <c r="D140" s="13">
        <f t="shared" si="28"/>
        <v>86.212800000000001</v>
      </c>
      <c r="E140" s="2">
        <v>2020</v>
      </c>
      <c r="F140" s="2">
        <v>624</v>
      </c>
      <c r="G140" s="29">
        <f t="shared" si="29"/>
        <v>89236</v>
      </c>
      <c r="H140" s="27">
        <f t="shared" si="32"/>
        <v>93.156004676799725</v>
      </c>
      <c r="I140" s="3">
        <f t="shared" si="30"/>
        <v>0.69441353216113955</v>
      </c>
      <c r="J140" s="4">
        <f t="shared" si="31"/>
        <v>-2.2642230249228512E-2</v>
      </c>
      <c r="K140" s="17">
        <v>0.35356363000220031</v>
      </c>
      <c r="L140" s="23">
        <v>6556</v>
      </c>
      <c r="M140" s="13">
        <v>5.9003999999999994</v>
      </c>
      <c r="N140" s="13">
        <v>6.8439953232002697</v>
      </c>
    </row>
    <row r="141" spans="1:14">
      <c r="A141" s="22" t="str">
        <v>Avicennia schaueriana</v>
      </c>
      <c r="B141" s="12" t="s">
        <v>6</v>
      </c>
      <c r="C141" s="23">
        <f>272496</f>
        <v>272496</v>
      </c>
      <c r="D141" s="13">
        <f>272496*0.0009</f>
        <v>245.24639999999999</v>
      </c>
      <c r="E141" s="2">
        <v>2001</v>
      </c>
      <c r="F141" s="2">
        <v>5</v>
      </c>
      <c r="G141" s="29">
        <f>C141-F141</f>
        <v>272491</v>
      </c>
      <c r="H141" s="27">
        <f t="shared" si="32"/>
        <v>99.998165110680532</v>
      </c>
      <c r="I141" s="3">
        <f>100*(F141/C141)</f>
        <v>1.834889319476249E-3</v>
      </c>
      <c r="J141" s="4" t="s">
        <v>20</v>
      </c>
      <c r="K141" s="17">
        <f>AVERAGE(I141:I160)</f>
        <v>2.4732573230906451E-2</v>
      </c>
      <c r="L141" s="23">
        <v>1345</v>
      </c>
      <c r="M141" s="13">
        <f>L141*0.0009</f>
        <v>1.2104999999999999</v>
      </c>
      <c r="N141" s="13">
        <f>100*(1-(D141-M141)/D141)</f>
        <v>0.49358522693910833</v>
      </c>
    </row>
    <row r="142" spans="1:14">
      <c r="A142" s="22" t="str">
        <v>Avicennia schaueriana</v>
      </c>
      <c r="B142" s="12" t="s">
        <v>6</v>
      </c>
      <c r="C142" s="23">
        <f t="shared" ref="C142:C160" si="33">272496</f>
        <v>272496</v>
      </c>
      <c r="D142" s="13">
        <f t="shared" ref="D142:D160" si="34">272496*0.0009</f>
        <v>245.24639999999999</v>
      </c>
      <c r="E142" s="2">
        <v>2002</v>
      </c>
      <c r="F142" s="2">
        <v>2</v>
      </c>
      <c r="G142" s="29">
        <f>G141-F142</f>
        <v>272489</v>
      </c>
      <c r="H142" s="27">
        <f t="shared" si="32"/>
        <v>99.997431154952736</v>
      </c>
      <c r="I142" s="3">
        <f>100*F142/G141</f>
        <v>7.3396919531287276E-4</v>
      </c>
      <c r="J142" s="4">
        <f>I142-I141</f>
        <v>-1.1009201241633762E-3</v>
      </c>
      <c r="K142" s="17">
        <v>2.4732573230906451E-2</v>
      </c>
      <c r="L142" s="23">
        <v>1345</v>
      </c>
      <c r="M142" s="13">
        <v>1.2104999999999999</v>
      </c>
      <c r="N142" s="13">
        <v>0.49358522693910833</v>
      </c>
    </row>
    <row r="143" spans="1:14">
      <c r="A143" s="22" t="str">
        <v>Avicennia schaueriana</v>
      </c>
      <c r="B143" s="12" t="s">
        <v>6</v>
      </c>
      <c r="C143" s="23">
        <f t="shared" si="33"/>
        <v>272496</v>
      </c>
      <c r="D143" s="13">
        <f t="shared" si="34"/>
        <v>245.24639999999999</v>
      </c>
      <c r="E143" s="2">
        <v>2003</v>
      </c>
      <c r="F143" s="2">
        <v>10</v>
      </c>
      <c r="G143" s="29">
        <f t="shared" ref="G143:G160" si="35">G142-F143</f>
        <v>272479</v>
      </c>
      <c r="H143" s="27">
        <f t="shared" si="32"/>
        <v>99.993761376313785</v>
      </c>
      <c r="I143" s="3">
        <f t="shared" ref="I143:I160" si="36">100*F143/G142</f>
        <v>3.669872912301047E-3</v>
      </c>
      <c r="J143" s="4">
        <f t="shared" ref="J143:J160" si="37">I143-I142</f>
        <v>2.9359037169881743E-3</v>
      </c>
      <c r="K143" s="17">
        <v>2.4732573230906451E-2</v>
      </c>
      <c r="L143" s="23">
        <v>1345</v>
      </c>
      <c r="M143" s="13">
        <v>1.2104999999999999</v>
      </c>
      <c r="N143" s="13">
        <v>0.49358522693910833</v>
      </c>
    </row>
    <row r="144" spans="1:14">
      <c r="A144" s="22" t="str">
        <v>Avicennia schaueriana</v>
      </c>
      <c r="B144" s="12" t="s">
        <v>6</v>
      </c>
      <c r="C144" s="23">
        <f t="shared" si="33"/>
        <v>272496</v>
      </c>
      <c r="D144" s="13">
        <f t="shared" si="34"/>
        <v>245.24639999999999</v>
      </c>
      <c r="E144" s="2">
        <v>2004</v>
      </c>
      <c r="F144" s="2">
        <v>14</v>
      </c>
      <c r="G144" s="29">
        <f t="shared" si="35"/>
        <v>272465</v>
      </c>
      <c r="H144" s="27">
        <f t="shared" si="32"/>
        <v>99.988623686219242</v>
      </c>
      <c r="I144" s="3">
        <f t="shared" si="36"/>
        <v>5.1380106356820159E-3</v>
      </c>
      <c r="J144" s="4">
        <f t="shared" si="37"/>
        <v>1.4681377233809688E-3</v>
      </c>
      <c r="K144" s="17">
        <v>2.4732573230906451E-2</v>
      </c>
      <c r="L144" s="23">
        <v>1345</v>
      </c>
      <c r="M144" s="13">
        <v>1.2104999999999999</v>
      </c>
      <c r="N144" s="13">
        <v>0.49358522693910833</v>
      </c>
    </row>
    <row r="145" spans="1:14">
      <c r="A145" s="22" t="str">
        <v>Avicennia schaueriana</v>
      </c>
      <c r="B145" s="12" t="s">
        <v>6</v>
      </c>
      <c r="C145" s="23">
        <f t="shared" si="33"/>
        <v>272496</v>
      </c>
      <c r="D145" s="13">
        <f t="shared" si="34"/>
        <v>245.24639999999999</v>
      </c>
      <c r="E145" s="2">
        <v>2005</v>
      </c>
      <c r="F145" s="2">
        <v>15</v>
      </c>
      <c r="G145" s="29">
        <f t="shared" si="35"/>
        <v>272450</v>
      </c>
      <c r="H145" s="27">
        <f t="shared" si="32"/>
        <v>99.983119018260808</v>
      </c>
      <c r="I145" s="3">
        <f t="shared" si="36"/>
        <v>5.5052942579780885E-3</v>
      </c>
      <c r="J145" s="4">
        <f t="shared" si="37"/>
        <v>3.6728362229607268E-4</v>
      </c>
      <c r="K145" s="17">
        <v>2.4732573230906451E-2</v>
      </c>
      <c r="L145" s="23">
        <v>1345</v>
      </c>
      <c r="M145" s="13">
        <v>1.2104999999999999</v>
      </c>
      <c r="N145" s="13">
        <v>0.49358522693910833</v>
      </c>
    </row>
    <row r="146" spans="1:14">
      <c r="A146" s="22" t="str">
        <v>Avicennia schaueriana</v>
      </c>
      <c r="B146" s="12" t="s">
        <v>6</v>
      </c>
      <c r="C146" s="23">
        <f t="shared" si="33"/>
        <v>272496</v>
      </c>
      <c r="D146" s="13">
        <f t="shared" si="34"/>
        <v>245.24639999999999</v>
      </c>
      <c r="E146" s="2">
        <v>2006</v>
      </c>
      <c r="F146" s="2">
        <v>29</v>
      </c>
      <c r="G146" s="29">
        <f t="shared" si="35"/>
        <v>272421</v>
      </c>
      <c r="H146" s="27">
        <f t="shared" si="32"/>
        <v>99.97247666020786</v>
      </c>
      <c r="I146" s="3">
        <f t="shared" si="36"/>
        <v>1.0644154890805653E-2</v>
      </c>
      <c r="J146" s="4">
        <f t="shared" si="37"/>
        <v>5.1388606328275641E-3</v>
      </c>
      <c r="K146" s="17">
        <v>2.4732573230906451E-2</v>
      </c>
      <c r="L146" s="23">
        <v>1345</v>
      </c>
      <c r="M146" s="13">
        <v>1.2104999999999999</v>
      </c>
      <c r="N146" s="13">
        <v>0.49358522693910833</v>
      </c>
    </row>
    <row r="147" spans="1:14">
      <c r="A147" s="22" t="str">
        <v>Avicennia schaueriana</v>
      </c>
      <c r="B147" s="12" t="s">
        <v>6</v>
      </c>
      <c r="C147" s="23">
        <f t="shared" si="33"/>
        <v>272496</v>
      </c>
      <c r="D147" s="13">
        <f t="shared" si="34"/>
        <v>245.24639999999999</v>
      </c>
      <c r="E147" s="2">
        <v>2007</v>
      </c>
      <c r="F147" s="2">
        <v>139</v>
      </c>
      <c r="G147" s="29">
        <f t="shared" si="35"/>
        <v>272282</v>
      </c>
      <c r="H147" s="27">
        <f t="shared" si="32"/>
        <v>99.921466737126423</v>
      </c>
      <c r="I147" s="3">
        <f t="shared" si="36"/>
        <v>5.1023966581137281E-2</v>
      </c>
      <c r="J147" s="4">
        <f t="shared" si="37"/>
        <v>4.0379811690331627E-2</v>
      </c>
      <c r="K147" s="17">
        <v>2.4732573230906451E-2</v>
      </c>
      <c r="L147" s="23">
        <v>1345</v>
      </c>
      <c r="M147" s="13">
        <v>1.2104999999999999</v>
      </c>
      <c r="N147" s="13">
        <v>0.49358522693910833</v>
      </c>
    </row>
    <row r="148" spans="1:14">
      <c r="A148" s="22" t="str">
        <v>Avicennia schaueriana</v>
      </c>
      <c r="B148" s="12" t="s">
        <v>6</v>
      </c>
      <c r="C148" s="23">
        <f t="shared" si="33"/>
        <v>272496</v>
      </c>
      <c r="D148" s="13">
        <f t="shared" si="34"/>
        <v>245.24639999999999</v>
      </c>
      <c r="E148" s="2">
        <v>2008</v>
      </c>
      <c r="F148" s="2">
        <v>7</v>
      </c>
      <c r="G148" s="29">
        <f t="shared" si="35"/>
        <v>272275</v>
      </c>
      <c r="H148" s="27">
        <f t="shared" si="32"/>
        <v>99.918897892079144</v>
      </c>
      <c r="I148" s="3">
        <f t="shared" si="36"/>
        <v>2.5708640306740804E-3</v>
      </c>
      <c r="J148" s="4">
        <f t="shared" si="37"/>
        <v>-4.8453102550463201E-2</v>
      </c>
      <c r="K148" s="17">
        <v>2.4732573230906451E-2</v>
      </c>
      <c r="L148" s="23">
        <v>1345</v>
      </c>
      <c r="M148" s="13">
        <v>1.2104999999999999</v>
      </c>
      <c r="N148" s="13">
        <v>0.49358522693910833</v>
      </c>
    </row>
    <row r="149" spans="1:14">
      <c r="A149" s="22" t="str">
        <v>Avicennia schaueriana</v>
      </c>
      <c r="B149" s="12" t="s">
        <v>6</v>
      </c>
      <c r="C149" s="23">
        <f t="shared" si="33"/>
        <v>272496</v>
      </c>
      <c r="D149" s="13">
        <f t="shared" si="34"/>
        <v>245.24639999999999</v>
      </c>
      <c r="E149" s="2">
        <v>2009</v>
      </c>
      <c r="F149" s="2">
        <v>13</v>
      </c>
      <c r="G149" s="29">
        <f t="shared" si="35"/>
        <v>272262</v>
      </c>
      <c r="H149" s="27">
        <f t="shared" si="32"/>
        <v>99.914127179848506</v>
      </c>
      <c r="I149" s="3">
        <f t="shared" si="36"/>
        <v>4.7745845193278855E-3</v>
      </c>
      <c r="J149" s="4">
        <f t="shared" si="37"/>
        <v>2.2037204886538051E-3</v>
      </c>
      <c r="K149" s="17">
        <v>2.4732573230906451E-2</v>
      </c>
      <c r="L149" s="23">
        <v>1345</v>
      </c>
      <c r="M149" s="13">
        <v>1.2104999999999999</v>
      </c>
      <c r="N149" s="13">
        <v>0.49358522693910833</v>
      </c>
    </row>
    <row r="150" spans="1:14">
      <c r="A150" s="22" t="str">
        <v>Avicennia schaueriana</v>
      </c>
      <c r="B150" s="12" t="s">
        <v>6</v>
      </c>
      <c r="C150" s="23">
        <f t="shared" si="33"/>
        <v>272496</v>
      </c>
      <c r="D150" s="13">
        <f t="shared" si="34"/>
        <v>245.24639999999999</v>
      </c>
      <c r="E150" s="2">
        <v>2010</v>
      </c>
      <c r="F150" s="2">
        <v>12</v>
      </c>
      <c r="G150" s="29">
        <f t="shared" si="35"/>
        <v>272250</v>
      </c>
      <c r="H150" s="27">
        <f t="shared" si="32"/>
        <v>99.909723445481774</v>
      </c>
      <c r="I150" s="3">
        <f t="shared" si="36"/>
        <v>4.4075192278026313E-3</v>
      </c>
      <c r="J150" s="4">
        <f t="shared" si="37"/>
        <v>-3.6706529152525421E-4</v>
      </c>
      <c r="K150" s="17">
        <v>2.4732573230906451E-2</v>
      </c>
      <c r="L150" s="23">
        <v>1345</v>
      </c>
      <c r="M150" s="13">
        <v>1.2104999999999999</v>
      </c>
      <c r="N150" s="13">
        <v>0.49358522693910833</v>
      </c>
    </row>
    <row r="151" spans="1:14">
      <c r="A151" s="22" t="str">
        <v>Avicennia schaueriana</v>
      </c>
      <c r="B151" s="12" t="s">
        <v>6</v>
      </c>
      <c r="C151" s="23">
        <f t="shared" si="33"/>
        <v>272496</v>
      </c>
      <c r="D151" s="13">
        <f t="shared" si="34"/>
        <v>245.24639999999999</v>
      </c>
      <c r="E151" s="2">
        <v>2011</v>
      </c>
      <c r="F151" s="2">
        <v>11</v>
      </c>
      <c r="G151" s="29">
        <f t="shared" si="35"/>
        <v>272239</v>
      </c>
      <c r="H151" s="27">
        <f t="shared" si="32"/>
        <v>99.905686688978918</v>
      </c>
      <c r="I151" s="3">
        <f t="shared" si="36"/>
        <v>4.0404040404040404E-3</v>
      </c>
      <c r="J151" s="4">
        <f t="shared" si="37"/>
        <v>-3.6711518739859089E-4</v>
      </c>
      <c r="K151" s="17">
        <v>2.4732573230906451E-2</v>
      </c>
      <c r="L151" s="23">
        <v>1345</v>
      </c>
      <c r="M151" s="13">
        <v>1.2104999999999999</v>
      </c>
      <c r="N151" s="13">
        <v>0.49358522693910833</v>
      </c>
    </row>
    <row r="152" spans="1:14">
      <c r="A152" s="22" t="str">
        <v>Avicennia schaueriana</v>
      </c>
      <c r="B152" s="12" t="s">
        <v>6</v>
      </c>
      <c r="C152" s="23">
        <f t="shared" si="33"/>
        <v>272496</v>
      </c>
      <c r="D152" s="13">
        <f t="shared" si="34"/>
        <v>245.24639999999999</v>
      </c>
      <c r="E152" s="2">
        <v>2012</v>
      </c>
      <c r="F152" s="2">
        <v>65</v>
      </c>
      <c r="G152" s="29">
        <f t="shared" si="35"/>
        <v>272174</v>
      </c>
      <c r="H152" s="27">
        <f t="shared" si="32"/>
        <v>99.881833127825729</v>
      </c>
      <c r="I152" s="3">
        <f t="shared" si="36"/>
        <v>2.3876079474285463E-2</v>
      </c>
      <c r="J152" s="4">
        <f t="shared" si="37"/>
        <v>1.9835675433881421E-2</v>
      </c>
      <c r="K152" s="17">
        <v>2.4732573230906451E-2</v>
      </c>
      <c r="L152" s="23">
        <v>1345</v>
      </c>
      <c r="M152" s="13">
        <v>1.2104999999999999</v>
      </c>
      <c r="N152" s="13">
        <v>0.49358522693910833</v>
      </c>
    </row>
    <row r="153" spans="1:14">
      <c r="A153" s="22" t="str">
        <v>Avicennia schaueriana</v>
      </c>
      <c r="B153" s="12" t="s">
        <v>6</v>
      </c>
      <c r="C153" s="23">
        <f t="shared" si="33"/>
        <v>272496</v>
      </c>
      <c r="D153" s="13">
        <f t="shared" si="34"/>
        <v>245.24639999999999</v>
      </c>
      <c r="E153" s="2">
        <v>2013</v>
      </c>
      <c r="F153" s="2">
        <v>125</v>
      </c>
      <c r="G153" s="29">
        <f t="shared" si="35"/>
        <v>272049</v>
      </c>
      <c r="H153" s="27">
        <f t="shared" si="32"/>
        <v>99.83596089483882</v>
      </c>
      <c r="I153" s="3">
        <f t="shared" si="36"/>
        <v>4.592650289888086E-2</v>
      </c>
      <c r="J153" s="4">
        <f t="shared" si="37"/>
        <v>2.2050423424595397E-2</v>
      </c>
      <c r="K153" s="17">
        <v>2.4732573230906451E-2</v>
      </c>
      <c r="L153" s="23">
        <v>1345</v>
      </c>
      <c r="M153" s="13">
        <v>1.2104999999999999</v>
      </c>
      <c r="N153" s="13">
        <v>0.49358522693910833</v>
      </c>
    </row>
    <row r="154" spans="1:14">
      <c r="A154" s="22" t="str">
        <v>Avicennia schaueriana</v>
      </c>
      <c r="B154" s="12" t="s">
        <v>6</v>
      </c>
      <c r="C154" s="23">
        <f t="shared" si="33"/>
        <v>272496</v>
      </c>
      <c r="D154" s="13">
        <f t="shared" si="34"/>
        <v>245.24639999999999</v>
      </c>
      <c r="E154" s="2">
        <v>2014</v>
      </c>
      <c r="F154" s="2">
        <v>130</v>
      </c>
      <c r="G154" s="29">
        <f t="shared" si="35"/>
        <v>271919</v>
      </c>
      <c r="H154" s="27">
        <f t="shared" si="32"/>
        <v>99.788253772532443</v>
      </c>
      <c r="I154" s="3">
        <f t="shared" si="36"/>
        <v>4.7785509228116994E-2</v>
      </c>
      <c r="J154" s="4">
        <f t="shared" si="37"/>
        <v>1.8590063292361347E-3</v>
      </c>
      <c r="K154" s="17">
        <v>2.4732573230906451E-2</v>
      </c>
      <c r="L154" s="23">
        <v>1345</v>
      </c>
      <c r="M154" s="13">
        <v>1.2104999999999999</v>
      </c>
      <c r="N154" s="13">
        <v>0.49358522693910833</v>
      </c>
    </row>
    <row r="155" spans="1:14">
      <c r="A155" s="22" t="str">
        <v>Avicennia schaueriana</v>
      </c>
      <c r="B155" s="12" t="s">
        <v>6</v>
      </c>
      <c r="C155" s="23">
        <f t="shared" si="33"/>
        <v>272496</v>
      </c>
      <c r="D155" s="13">
        <f t="shared" si="34"/>
        <v>245.24639999999999</v>
      </c>
      <c r="E155" s="2">
        <v>2015</v>
      </c>
      <c r="F155" s="2">
        <v>121</v>
      </c>
      <c r="G155" s="29">
        <f t="shared" si="35"/>
        <v>271798</v>
      </c>
      <c r="H155" s="27">
        <f t="shared" si="32"/>
        <v>99.743849451001125</v>
      </c>
      <c r="I155" s="3">
        <f t="shared" si="36"/>
        <v>4.4498545522747582E-2</v>
      </c>
      <c r="J155" s="4">
        <f t="shared" si="37"/>
        <v>-3.2869637053694126E-3</v>
      </c>
      <c r="K155" s="17">
        <v>2.4732573230906451E-2</v>
      </c>
      <c r="L155" s="23">
        <v>1345</v>
      </c>
      <c r="M155" s="13">
        <v>1.2104999999999999</v>
      </c>
      <c r="N155" s="13">
        <v>0.49358522693910833</v>
      </c>
    </row>
    <row r="156" spans="1:14">
      <c r="A156" s="22" t="str">
        <v>Avicennia schaueriana</v>
      </c>
      <c r="B156" s="12" t="s">
        <v>6</v>
      </c>
      <c r="C156" s="23">
        <f t="shared" si="33"/>
        <v>272496</v>
      </c>
      <c r="D156" s="13">
        <f t="shared" si="34"/>
        <v>245.24639999999999</v>
      </c>
      <c r="E156" s="2">
        <v>2016</v>
      </c>
      <c r="F156" s="2">
        <v>61</v>
      </c>
      <c r="G156" s="29">
        <f t="shared" si="35"/>
        <v>271737</v>
      </c>
      <c r="H156" s="27">
        <f t="shared" si="32"/>
        <v>99.7214638013035</v>
      </c>
      <c r="I156" s="3">
        <f t="shared" si="36"/>
        <v>2.2443137918601315E-2</v>
      </c>
      <c r="J156" s="4">
        <f t="shared" si="37"/>
        <v>-2.2055407604146267E-2</v>
      </c>
      <c r="K156" s="17">
        <v>2.4732573230906451E-2</v>
      </c>
      <c r="L156" s="23">
        <v>1345</v>
      </c>
      <c r="M156" s="13">
        <v>1.2104999999999999</v>
      </c>
      <c r="N156" s="13">
        <v>0.49358522693910833</v>
      </c>
    </row>
    <row r="157" spans="1:14">
      <c r="A157" s="22" t="str">
        <v>Avicennia schaueriana</v>
      </c>
      <c r="B157" s="12" t="s">
        <v>6</v>
      </c>
      <c r="C157" s="23">
        <f t="shared" si="33"/>
        <v>272496</v>
      </c>
      <c r="D157" s="13">
        <f t="shared" si="34"/>
        <v>245.24639999999999</v>
      </c>
      <c r="E157" s="2">
        <v>2017</v>
      </c>
      <c r="F157" s="2">
        <v>342</v>
      </c>
      <c r="G157" s="29">
        <f t="shared" si="35"/>
        <v>271395</v>
      </c>
      <c r="H157" s="27">
        <f t="shared" si="32"/>
        <v>99.595957371851327</v>
      </c>
      <c r="I157" s="3">
        <f t="shared" si="36"/>
        <v>0.12585698671877588</v>
      </c>
      <c r="J157" s="4">
        <f t="shared" si="37"/>
        <v>0.10341384880017457</v>
      </c>
      <c r="K157" s="17">
        <v>2.4732573230906451E-2</v>
      </c>
      <c r="L157" s="23">
        <v>1345</v>
      </c>
      <c r="M157" s="13">
        <v>1.2104999999999999</v>
      </c>
      <c r="N157" s="13">
        <v>0.49358522693910833</v>
      </c>
    </row>
    <row r="158" spans="1:14">
      <c r="A158" s="22" t="str">
        <v>Avicennia schaueriana</v>
      </c>
      <c r="B158" s="12" t="s">
        <v>6</v>
      </c>
      <c r="C158" s="23">
        <f t="shared" si="33"/>
        <v>272496</v>
      </c>
      <c r="D158" s="13">
        <f t="shared" si="34"/>
        <v>245.24639999999999</v>
      </c>
      <c r="E158" s="2">
        <v>2018</v>
      </c>
      <c r="F158" s="2">
        <v>7</v>
      </c>
      <c r="G158" s="29">
        <f t="shared" si="35"/>
        <v>271388</v>
      </c>
      <c r="H158" s="27">
        <f t="shared" si="32"/>
        <v>99.593388526804063</v>
      </c>
      <c r="I158" s="3">
        <f t="shared" si="36"/>
        <v>2.5792663829473646E-3</v>
      </c>
      <c r="J158" s="4">
        <f t="shared" si="37"/>
        <v>-0.12327772033582851</v>
      </c>
      <c r="K158" s="17">
        <v>2.4732573230906451E-2</v>
      </c>
      <c r="L158" s="23">
        <v>1345</v>
      </c>
      <c r="M158" s="13">
        <v>1.2104999999999999</v>
      </c>
      <c r="N158" s="13">
        <v>0.49358522693910833</v>
      </c>
    </row>
    <row r="159" spans="1:14">
      <c r="A159" s="22" t="str">
        <v>Avicennia schaueriana</v>
      </c>
      <c r="B159" s="12" t="s">
        <v>6</v>
      </c>
      <c r="C159" s="23">
        <f t="shared" si="33"/>
        <v>272496</v>
      </c>
      <c r="D159" s="13">
        <f t="shared" si="34"/>
        <v>245.24639999999999</v>
      </c>
      <c r="E159" s="2">
        <v>2019</v>
      </c>
      <c r="F159" s="2">
        <v>52</v>
      </c>
      <c r="G159" s="29">
        <f t="shared" si="35"/>
        <v>271336</v>
      </c>
      <c r="H159" s="27">
        <f t="shared" si="32"/>
        <v>99.574305677881512</v>
      </c>
      <c r="I159" s="3">
        <f t="shared" si="36"/>
        <v>1.9160758766047135E-2</v>
      </c>
      <c r="J159" s="4">
        <f t="shared" si="37"/>
        <v>1.658149238309977E-2</v>
      </c>
      <c r="K159" s="17">
        <v>2.4732573230906451E-2</v>
      </c>
      <c r="L159" s="23">
        <v>1345</v>
      </c>
      <c r="M159" s="13">
        <v>1.2104999999999999</v>
      </c>
      <c r="N159" s="13">
        <v>0.49358522693910833</v>
      </c>
    </row>
    <row r="160" spans="1:14">
      <c r="A160" s="22" t="str">
        <v>Avicennia schaueriana</v>
      </c>
      <c r="B160" s="12" t="s">
        <v>6</v>
      </c>
      <c r="C160" s="23">
        <f t="shared" si="33"/>
        <v>272496</v>
      </c>
      <c r="D160" s="13">
        <f t="shared" si="34"/>
        <v>245.24639999999999</v>
      </c>
      <c r="E160" s="2">
        <v>2020</v>
      </c>
      <c r="F160" s="2">
        <v>185</v>
      </c>
      <c r="G160" s="29">
        <f t="shared" si="35"/>
        <v>271151</v>
      </c>
      <c r="H160" s="27">
        <f t="shared" si="32"/>
        <v>99.506414773060897</v>
      </c>
      <c r="I160" s="3">
        <f t="shared" si="36"/>
        <v>6.8181148096824601E-2</v>
      </c>
      <c r="J160" s="4">
        <f t="shared" si="37"/>
        <v>4.9020389330777465E-2</v>
      </c>
      <c r="K160" s="17">
        <v>2.4732573230906451E-2</v>
      </c>
      <c r="L160" s="23">
        <v>1345</v>
      </c>
      <c r="M160" s="13">
        <v>1.2104999999999999</v>
      </c>
      <c r="N160" s="13">
        <v>0.49358522693910833</v>
      </c>
    </row>
    <row r="161" spans="1:14">
      <c r="A161" s="22" t="str">
        <v>Avicennia schaueriana</v>
      </c>
      <c r="B161" s="12" t="s">
        <v>7</v>
      </c>
      <c r="C161" s="23">
        <f>118474</f>
        <v>118474</v>
      </c>
      <c r="D161" s="13">
        <f>118474*0.0009</f>
        <v>106.6266</v>
      </c>
      <c r="E161" s="2">
        <v>2001</v>
      </c>
      <c r="F161" s="2">
        <v>94</v>
      </c>
      <c r="G161" s="29">
        <f>C161-F161</f>
        <v>118380</v>
      </c>
      <c r="H161" s="27">
        <f t="shared" si="32"/>
        <v>99.92065769704746</v>
      </c>
      <c r="I161" s="3">
        <f>100*(F161/C161)</f>
        <v>7.9342302952546559E-2</v>
      </c>
      <c r="J161" s="4" t="s">
        <v>20</v>
      </c>
      <c r="K161" s="17">
        <f>AVERAGE(I161:I180)</f>
        <v>0.13298750158723216</v>
      </c>
      <c r="L161" s="23">
        <v>3114</v>
      </c>
      <c r="M161" s="13">
        <f>L161*0.0009</f>
        <v>2.8026</v>
      </c>
      <c r="N161" s="13">
        <f>100*(1-(D161-M161)/D161)</f>
        <v>2.6284248020662759</v>
      </c>
    </row>
    <row r="162" spans="1:14">
      <c r="A162" s="22" t="str">
        <v>Avicennia schaueriana</v>
      </c>
      <c r="B162" s="12" t="s">
        <v>7</v>
      </c>
      <c r="C162" s="23">
        <f t="shared" ref="C162:C180" si="38">118474</f>
        <v>118474</v>
      </c>
      <c r="D162" s="13">
        <f t="shared" ref="D162:D180" si="39">118474*0.0009</f>
        <v>106.6266</v>
      </c>
      <c r="E162" s="2">
        <v>2002</v>
      </c>
      <c r="F162" s="2">
        <v>97</v>
      </c>
      <c r="G162" s="29">
        <f>G161-F162</f>
        <v>118283</v>
      </c>
      <c r="H162" s="27">
        <f t="shared" si="32"/>
        <v>99.838783192936845</v>
      </c>
      <c r="I162" s="3">
        <f>100*F162/G161</f>
        <v>8.1939516810272006E-2</v>
      </c>
      <c r="J162" s="4">
        <f>I162-I161</f>
        <v>2.5972138577254472E-3</v>
      </c>
      <c r="K162" s="17">
        <v>0.13298750158723216</v>
      </c>
      <c r="L162" s="23">
        <v>3114</v>
      </c>
      <c r="M162" s="13">
        <v>2.8026</v>
      </c>
      <c r="N162" s="13">
        <v>2.6284248020662759</v>
      </c>
    </row>
    <row r="163" spans="1:14">
      <c r="A163" s="22" t="str">
        <v>Avicennia schaueriana</v>
      </c>
      <c r="B163" s="12" t="s">
        <v>7</v>
      </c>
      <c r="C163" s="23">
        <f t="shared" si="38"/>
        <v>118474</v>
      </c>
      <c r="D163" s="13">
        <f t="shared" si="39"/>
        <v>106.6266</v>
      </c>
      <c r="E163" s="2">
        <v>2003</v>
      </c>
      <c r="F163" s="2">
        <v>129</v>
      </c>
      <c r="G163" s="29">
        <f t="shared" ref="G163:G180" si="40">G162-F163</f>
        <v>118154</v>
      </c>
      <c r="H163" s="27">
        <f t="shared" si="32"/>
        <v>99.729898543140266</v>
      </c>
      <c r="I163" s="3">
        <f t="shared" ref="I163:I180" si="41">100*F163/G162</f>
        <v>0.10906047360990168</v>
      </c>
      <c r="J163" s="4">
        <f t="shared" ref="J163:J180" si="42">I163-I162</f>
        <v>2.712095679962967E-2</v>
      </c>
      <c r="K163" s="17">
        <v>0.13298750158723216</v>
      </c>
      <c r="L163" s="23">
        <v>3114</v>
      </c>
      <c r="M163" s="13">
        <v>2.8026</v>
      </c>
      <c r="N163" s="13">
        <v>2.6284248020662759</v>
      </c>
    </row>
    <row r="164" spans="1:14">
      <c r="A164" s="22" t="str">
        <v>Avicennia schaueriana</v>
      </c>
      <c r="B164" s="12" t="s">
        <v>7</v>
      </c>
      <c r="C164" s="23">
        <f t="shared" si="38"/>
        <v>118474</v>
      </c>
      <c r="D164" s="13">
        <f t="shared" si="39"/>
        <v>106.6266</v>
      </c>
      <c r="E164" s="2">
        <v>2004</v>
      </c>
      <c r="F164" s="2">
        <v>203</v>
      </c>
      <c r="G164" s="29">
        <f t="shared" si="40"/>
        <v>117951</v>
      </c>
      <c r="H164" s="27">
        <f t="shared" si="32"/>
        <v>99.558552931444879</v>
      </c>
      <c r="I164" s="3">
        <f t="shared" si="41"/>
        <v>0.17180967212282275</v>
      </c>
      <c r="J164" s="4">
        <f t="shared" si="42"/>
        <v>6.2749198512921073E-2</v>
      </c>
      <c r="K164" s="17">
        <v>0.13298750158723216</v>
      </c>
      <c r="L164" s="23">
        <v>3114</v>
      </c>
      <c r="M164" s="13">
        <v>2.8026</v>
      </c>
      <c r="N164" s="13">
        <v>2.6284248020662759</v>
      </c>
    </row>
    <row r="165" spans="1:14">
      <c r="A165" s="22" t="str">
        <v>Avicennia schaueriana</v>
      </c>
      <c r="B165" s="12" t="s">
        <v>7</v>
      </c>
      <c r="C165" s="23">
        <f t="shared" si="38"/>
        <v>118474</v>
      </c>
      <c r="D165" s="13">
        <f t="shared" si="39"/>
        <v>106.6266</v>
      </c>
      <c r="E165" s="2">
        <v>2005</v>
      </c>
      <c r="F165" s="2">
        <v>654</v>
      </c>
      <c r="G165" s="29">
        <f t="shared" si="40"/>
        <v>117297</v>
      </c>
      <c r="H165" s="27">
        <f t="shared" si="32"/>
        <v>99.006533078987786</v>
      </c>
      <c r="I165" s="3">
        <f t="shared" si="41"/>
        <v>0.55446753312816344</v>
      </c>
      <c r="J165" s="4">
        <f t="shared" si="42"/>
        <v>0.38265786100534072</v>
      </c>
      <c r="K165" s="17">
        <v>0.13298750158723216</v>
      </c>
      <c r="L165" s="23">
        <v>3114</v>
      </c>
      <c r="M165" s="13">
        <v>2.8026</v>
      </c>
      <c r="N165" s="13">
        <v>2.6284248020662759</v>
      </c>
    </row>
    <row r="166" spans="1:14">
      <c r="A166" s="22" t="str">
        <v>Avicennia schaueriana</v>
      </c>
      <c r="B166" s="12" t="s">
        <v>7</v>
      </c>
      <c r="C166" s="23">
        <f t="shared" si="38"/>
        <v>118474</v>
      </c>
      <c r="D166" s="13">
        <f t="shared" si="39"/>
        <v>106.6266</v>
      </c>
      <c r="E166" s="2">
        <v>2006</v>
      </c>
      <c r="F166" s="2">
        <v>275</v>
      </c>
      <c r="G166" s="29">
        <f t="shared" si="40"/>
        <v>117022</v>
      </c>
      <c r="H166" s="27">
        <f t="shared" si="32"/>
        <v>98.774414639498957</v>
      </c>
      <c r="I166" s="3">
        <f t="shared" si="41"/>
        <v>0.23444759883031963</v>
      </c>
      <c r="J166" s="4">
        <f t="shared" si="42"/>
        <v>-0.32001993429784381</v>
      </c>
      <c r="K166" s="17">
        <v>0.13298750158723216</v>
      </c>
      <c r="L166" s="23">
        <v>3114</v>
      </c>
      <c r="M166" s="13">
        <v>2.8026</v>
      </c>
      <c r="N166" s="13">
        <v>2.6284248020662759</v>
      </c>
    </row>
    <row r="167" spans="1:14">
      <c r="A167" s="22" t="str">
        <v>Avicennia schaueriana</v>
      </c>
      <c r="B167" s="12" t="s">
        <v>7</v>
      </c>
      <c r="C167" s="23">
        <f t="shared" si="38"/>
        <v>118474</v>
      </c>
      <c r="D167" s="13">
        <f t="shared" si="39"/>
        <v>106.6266</v>
      </c>
      <c r="E167" s="2">
        <v>2007</v>
      </c>
      <c r="F167" s="2">
        <v>50</v>
      </c>
      <c r="G167" s="29">
        <f t="shared" si="40"/>
        <v>116972</v>
      </c>
      <c r="H167" s="27">
        <f t="shared" si="32"/>
        <v>98.732211286864626</v>
      </c>
      <c r="I167" s="3">
        <f t="shared" si="41"/>
        <v>4.2727008596674131E-2</v>
      </c>
      <c r="J167" s="4">
        <f t="shared" si="42"/>
        <v>-0.19172059023364549</v>
      </c>
      <c r="K167" s="17">
        <v>0.13298750158723216</v>
      </c>
      <c r="L167" s="23">
        <v>3114</v>
      </c>
      <c r="M167" s="13">
        <v>2.8026</v>
      </c>
      <c r="N167" s="13">
        <v>2.6284248020662759</v>
      </c>
    </row>
    <row r="168" spans="1:14">
      <c r="A168" s="22" t="str">
        <v>Avicennia schaueriana</v>
      </c>
      <c r="B168" s="12" t="s">
        <v>7</v>
      </c>
      <c r="C168" s="23">
        <f t="shared" si="38"/>
        <v>118474</v>
      </c>
      <c r="D168" s="13">
        <f t="shared" si="39"/>
        <v>106.6266</v>
      </c>
      <c r="E168" s="2">
        <v>2008</v>
      </c>
      <c r="F168" s="2">
        <v>138</v>
      </c>
      <c r="G168" s="29">
        <f t="shared" si="40"/>
        <v>116834</v>
      </c>
      <c r="H168" s="27">
        <f t="shared" si="32"/>
        <v>98.615730033593877</v>
      </c>
      <c r="I168" s="3">
        <f t="shared" si="41"/>
        <v>0.11797695174913654</v>
      </c>
      <c r="J168" s="4">
        <f t="shared" si="42"/>
        <v>7.5249943152462417E-2</v>
      </c>
      <c r="K168" s="17">
        <v>0.13298750158723216</v>
      </c>
      <c r="L168" s="23">
        <v>3114</v>
      </c>
      <c r="M168" s="13">
        <v>2.8026</v>
      </c>
      <c r="N168" s="13">
        <v>2.6284248020662759</v>
      </c>
    </row>
    <row r="169" spans="1:14">
      <c r="A169" s="22" t="str">
        <v>Avicennia schaueriana</v>
      </c>
      <c r="B169" s="12" t="s">
        <v>7</v>
      </c>
      <c r="C169" s="23">
        <f t="shared" si="38"/>
        <v>118474</v>
      </c>
      <c r="D169" s="13">
        <f t="shared" si="39"/>
        <v>106.6266</v>
      </c>
      <c r="E169" s="2">
        <v>2009</v>
      </c>
      <c r="F169" s="2">
        <v>46</v>
      </c>
      <c r="G169" s="29">
        <f t="shared" si="40"/>
        <v>116788</v>
      </c>
      <c r="H169" s="27">
        <f t="shared" si="32"/>
        <v>98.57690294917029</v>
      </c>
      <c r="I169" s="3">
        <f t="shared" si="41"/>
        <v>3.937210058715785E-2</v>
      </c>
      <c r="J169" s="4">
        <f t="shared" si="42"/>
        <v>-7.8604851161978684E-2</v>
      </c>
      <c r="K169" s="17">
        <v>0.13298750158723216</v>
      </c>
      <c r="L169" s="23">
        <v>3114</v>
      </c>
      <c r="M169" s="13">
        <v>2.8026</v>
      </c>
      <c r="N169" s="13">
        <v>2.6284248020662759</v>
      </c>
    </row>
    <row r="170" spans="1:14">
      <c r="A170" s="22" t="str">
        <v>Avicennia schaueriana</v>
      </c>
      <c r="B170" s="12" t="s">
        <v>7</v>
      </c>
      <c r="C170" s="23">
        <f t="shared" si="38"/>
        <v>118474</v>
      </c>
      <c r="D170" s="13">
        <f t="shared" si="39"/>
        <v>106.6266</v>
      </c>
      <c r="E170" s="2">
        <v>2010</v>
      </c>
      <c r="F170" s="2">
        <v>52</v>
      </c>
      <c r="G170" s="29">
        <f t="shared" si="40"/>
        <v>116736</v>
      </c>
      <c r="H170" s="27">
        <f t="shared" si="32"/>
        <v>98.533011462430579</v>
      </c>
      <c r="I170" s="3">
        <f t="shared" si="41"/>
        <v>4.4525122444086719E-2</v>
      </c>
      <c r="J170" s="4">
        <f t="shared" si="42"/>
        <v>5.1530218569288688E-3</v>
      </c>
      <c r="K170" s="17">
        <v>0.13298750158723216</v>
      </c>
      <c r="L170" s="23">
        <v>3114</v>
      </c>
      <c r="M170" s="13">
        <v>2.8026</v>
      </c>
      <c r="N170" s="13">
        <v>2.6284248020662759</v>
      </c>
    </row>
    <row r="171" spans="1:14">
      <c r="A171" s="22" t="str">
        <v>Avicennia schaueriana</v>
      </c>
      <c r="B171" s="12" t="s">
        <v>7</v>
      </c>
      <c r="C171" s="23">
        <f t="shared" si="38"/>
        <v>118474</v>
      </c>
      <c r="D171" s="13">
        <f t="shared" si="39"/>
        <v>106.6266</v>
      </c>
      <c r="E171" s="2">
        <v>2011</v>
      </c>
      <c r="F171" s="2">
        <v>48</v>
      </c>
      <c r="G171" s="29">
        <f t="shared" si="40"/>
        <v>116688</v>
      </c>
      <c r="H171" s="27">
        <f t="shared" si="32"/>
        <v>98.492496243901613</v>
      </c>
      <c r="I171" s="3">
        <f t="shared" si="41"/>
        <v>4.1118421052631582E-2</v>
      </c>
      <c r="J171" s="4">
        <f t="shared" si="42"/>
        <v>-3.4067013914551372E-3</v>
      </c>
      <c r="K171" s="17">
        <v>0.13298750158723216</v>
      </c>
      <c r="L171" s="23">
        <v>3114</v>
      </c>
      <c r="M171" s="13">
        <v>2.8026</v>
      </c>
      <c r="N171" s="13">
        <v>2.6284248020662759</v>
      </c>
    </row>
    <row r="172" spans="1:14">
      <c r="A172" s="22" t="str">
        <v>Avicennia schaueriana</v>
      </c>
      <c r="B172" s="12" t="s">
        <v>7</v>
      </c>
      <c r="C172" s="23">
        <f t="shared" si="38"/>
        <v>118474</v>
      </c>
      <c r="D172" s="13">
        <f t="shared" si="39"/>
        <v>106.6266</v>
      </c>
      <c r="E172" s="2">
        <v>2012</v>
      </c>
      <c r="F172" s="2">
        <v>28</v>
      </c>
      <c r="G172" s="29">
        <f t="shared" si="40"/>
        <v>116660</v>
      </c>
      <c r="H172" s="27">
        <f t="shared" si="32"/>
        <v>98.468862366426393</v>
      </c>
      <c r="I172" s="3">
        <f t="shared" si="41"/>
        <v>2.3995612230906349E-2</v>
      </c>
      <c r="J172" s="4">
        <f t="shared" si="42"/>
        <v>-1.7122808821725233E-2</v>
      </c>
      <c r="K172" s="17">
        <v>0.13298750158723216</v>
      </c>
      <c r="L172" s="23">
        <v>3114</v>
      </c>
      <c r="M172" s="13">
        <v>2.8026</v>
      </c>
      <c r="N172" s="13">
        <v>2.6284248020662759</v>
      </c>
    </row>
    <row r="173" spans="1:14">
      <c r="A173" s="22" t="str">
        <v>Avicennia schaueriana</v>
      </c>
      <c r="B173" s="12" t="s">
        <v>7</v>
      </c>
      <c r="C173" s="23">
        <f t="shared" si="38"/>
        <v>118474</v>
      </c>
      <c r="D173" s="13">
        <f t="shared" si="39"/>
        <v>106.6266</v>
      </c>
      <c r="E173" s="2">
        <v>2013</v>
      </c>
      <c r="F173" s="2">
        <v>37</v>
      </c>
      <c r="G173" s="29">
        <f t="shared" si="40"/>
        <v>116623</v>
      </c>
      <c r="H173" s="27">
        <f t="shared" si="32"/>
        <v>98.437631885476989</v>
      </c>
      <c r="I173" s="3">
        <f t="shared" si="41"/>
        <v>3.1716098062746445E-2</v>
      </c>
      <c r="J173" s="4">
        <f t="shared" si="42"/>
        <v>7.720485831840096E-3</v>
      </c>
      <c r="K173" s="17">
        <v>0.13298750158723216</v>
      </c>
      <c r="L173" s="23">
        <v>3114</v>
      </c>
      <c r="M173" s="13">
        <v>2.8026</v>
      </c>
      <c r="N173" s="13">
        <v>2.6284248020662759</v>
      </c>
    </row>
    <row r="174" spans="1:14">
      <c r="A174" s="22" t="str">
        <v>Avicennia schaueriana</v>
      </c>
      <c r="B174" s="12" t="s">
        <v>7</v>
      </c>
      <c r="C174" s="23">
        <f t="shared" si="38"/>
        <v>118474</v>
      </c>
      <c r="D174" s="13">
        <f t="shared" si="39"/>
        <v>106.6266</v>
      </c>
      <c r="E174" s="2">
        <v>2014</v>
      </c>
      <c r="F174" s="2">
        <v>85</v>
      </c>
      <c r="G174" s="29">
        <f t="shared" si="40"/>
        <v>116538</v>
      </c>
      <c r="H174" s="27">
        <f t="shared" si="32"/>
        <v>98.365886185998619</v>
      </c>
      <c r="I174" s="3">
        <f t="shared" si="41"/>
        <v>7.2884422455261832E-2</v>
      </c>
      <c r="J174" s="4">
        <f t="shared" si="42"/>
        <v>4.1168324392515387E-2</v>
      </c>
      <c r="K174" s="17">
        <v>0.13298750158723216</v>
      </c>
      <c r="L174" s="23">
        <v>3114</v>
      </c>
      <c r="M174" s="13">
        <v>2.8026</v>
      </c>
      <c r="N174" s="13">
        <v>2.6284248020662759</v>
      </c>
    </row>
    <row r="175" spans="1:14">
      <c r="A175" s="22" t="str">
        <v>Avicennia schaueriana</v>
      </c>
      <c r="B175" s="12" t="s">
        <v>7</v>
      </c>
      <c r="C175" s="23">
        <f t="shared" si="38"/>
        <v>118474</v>
      </c>
      <c r="D175" s="13">
        <f t="shared" si="39"/>
        <v>106.6266</v>
      </c>
      <c r="E175" s="2">
        <v>2015</v>
      </c>
      <c r="F175" s="2">
        <v>19</v>
      </c>
      <c r="G175" s="29">
        <f t="shared" si="40"/>
        <v>116519</v>
      </c>
      <c r="H175" s="27">
        <f t="shared" si="32"/>
        <v>98.349848911997569</v>
      </c>
      <c r="I175" s="3">
        <f t="shared" si="41"/>
        <v>1.6303694932125145E-2</v>
      </c>
      <c r="J175" s="4">
        <f t="shared" si="42"/>
        <v>-5.6580727523136684E-2</v>
      </c>
      <c r="K175" s="17">
        <v>0.13298750158723216</v>
      </c>
      <c r="L175" s="23">
        <v>3114</v>
      </c>
      <c r="M175" s="13">
        <v>2.8026</v>
      </c>
      <c r="N175" s="13">
        <v>2.6284248020662759</v>
      </c>
    </row>
    <row r="176" spans="1:14">
      <c r="A176" s="22" t="str">
        <v>Avicennia schaueriana</v>
      </c>
      <c r="B176" s="12" t="s">
        <v>7</v>
      </c>
      <c r="C176" s="23">
        <f t="shared" si="38"/>
        <v>118474</v>
      </c>
      <c r="D176" s="13">
        <f t="shared" si="39"/>
        <v>106.6266</v>
      </c>
      <c r="E176" s="2">
        <v>2016</v>
      </c>
      <c r="F176" s="2">
        <v>97</v>
      </c>
      <c r="G176" s="29">
        <f t="shared" si="40"/>
        <v>116422</v>
      </c>
      <c r="H176" s="27">
        <f t="shared" si="32"/>
        <v>98.267974407886953</v>
      </c>
      <c r="I176" s="3">
        <f t="shared" si="41"/>
        <v>8.3248225611273693E-2</v>
      </c>
      <c r="J176" s="4">
        <f t="shared" si="42"/>
        <v>6.6944530679148545E-2</v>
      </c>
      <c r="K176" s="17">
        <v>0.13298750158723216</v>
      </c>
      <c r="L176" s="23">
        <v>3114</v>
      </c>
      <c r="M176" s="13">
        <v>2.8026</v>
      </c>
      <c r="N176" s="13">
        <v>2.6284248020662759</v>
      </c>
    </row>
    <row r="177" spans="1:14">
      <c r="A177" s="22" t="str">
        <v>Avicennia schaueriana</v>
      </c>
      <c r="B177" s="12" t="s">
        <v>7</v>
      </c>
      <c r="C177" s="23">
        <f t="shared" si="38"/>
        <v>118474</v>
      </c>
      <c r="D177" s="13">
        <f t="shared" si="39"/>
        <v>106.6266</v>
      </c>
      <c r="E177" s="2">
        <v>2017</v>
      </c>
      <c r="F177" s="2">
        <v>537</v>
      </c>
      <c r="G177" s="29">
        <f t="shared" si="40"/>
        <v>115885</v>
      </c>
      <c r="H177" s="27">
        <f t="shared" si="32"/>
        <v>97.814710400594223</v>
      </c>
      <c r="I177" s="3">
        <f t="shared" si="41"/>
        <v>0.46125302777825494</v>
      </c>
      <c r="J177" s="4">
        <f t="shared" si="42"/>
        <v>0.37800480216698124</v>
      </c>
      <c r="K177" s="17">
        <v>0.13298750158723216</v>
      </c>
      <c r="L177" s="23">
        <v>3114</v>
      </c>
      <c r="M177" s="13">
        <v>2.8026</v>
      </c>
      <c r="N177" s="13">
        <v>2.6284248020662759</v>
      </c>
    </row>
    <row r="178" spans="1:14">
      <c r="A178" s="22" t="str">
        <v>Avicennia schaueriana</v>
      </c>
      <c r="B178" s="12" t="s">
        <v>7</v>
      </c>
      <c r="C178" s="23">
        <f t="shared" si="38"/>
        <v>118474</v>
      </c>
      <c r="D178" s="13">
        <f t="shared" si="39"/>
        <v>106.6266</v>
      </c>
      <c r="E178" s="2">
        <v>2018</v>
      </c>
      <c r="F178" s="2">
        <v>46</v>
      </c>
      <c r="G178" s="29">
        <f t="shared" si="40"/>
        <v>115839</v>
      </c>
      <c r="H178" s="27">
        <f t="shared" si="32"/>
        <v>97.775883316170649</v>
      </c>
      <c r="I178" s="3">
        <f t="shared" si="41"/>
        <v>3.9694524744358632E-2</v>
      </c>
      <c r="J178" s="4">
        <f t="shared" si="42"/>
        <v>-0.4215585030338963</v>
      </c>
      <c r="K178" s="17">
        <v>0.13298750158723216</v>
      </c>
      <c r="L178" s="23">
        <v>3114</v>
      </c>
      <c r="M178" s="13">
        <v>2.8026</v>
      </c>
      <c r="N178" s="13">
        <v>2.6284248020662759</v>
      </c>
    </row>
    <row r="179" spans="1:14">
      <c r="A179" s="22" t="str">
        <v>Avicennia schaueriana</v>
      </c>
      <c r="B179" s="12" t="s">
        <v>7</v>
      </c>
      <c r="C179" s="23">
        <f t="shared" si="38"/>
        <v>118474</v>
      </c>
      <c r="D179" s="13">
        <f t="shared" si="39"/>
        <v>106.6266</v>
      </c>
      <c r="E179" s="2">
        <v>2019</v>
      </c>
      <c r="F179" s="2">
        <v>146</v>
      </c>
      <c r="G179" s="29">
        <f t="shared" si="40"/>
        <v>115693</v>
      </c>
      <c r="H179" s="27">
        <f t="shared" si="32"/>
        <v>97.652649526478385</v>
      </c>
      <c r="I179" s="3">
        <f t="shared" si="41"/>
        <v>0.12603699962879514</v>
      </c>
      <c r="J179" s="4">
        <f t="shared" si="42"/>
        <v>8.6342474884436499E-2</v>
      </c>
      <c r="K179" s="17">
        <v>0.13298750158723216</v>
      </c>
      <c r="L179" s="23">
        <v>3114</v>
      </c>
      <c r="M179" s="13">
        <v>2.8026</v>
      </c>
      <c r="N179" s="13">
        <v>2.6284248020662759</v>
      </c>
    </row>
    <row r="180" spans="1:14">
      <c r="A180" s="22" t="str">
        <v>Avicennia schaueriana</v>
      </c>
      <c r="B180" s="12" t="s">
        <v>7</v>
      </c>
      <c r="C180" s="23">
        <f t="shared" si="38"/>
        <v>118474</v>
      </c>
      <c r="D180" s="13">
        <f t="shared" si="39"/>
        <v>106.6266</v>
      </c>
      <c r="E180" s="2">
        <v>2020</v>
      </c>
      <c r="F180" s="2">
        <v>333</v>
      </c>
      <c r="G180" s="29">
        <f t="shared" si="40"/>
        <v>115360</v>
      </c>
      <c r="H180" s="27">
        <f t="shared" si="32"/>
        <v>97.371575197933723</v>
      </c>
      <c r="I180" s="3">
        <f t="shared" si="41"/>
        <v>0.28783072441720758</v>
      </c>
      <c r="J180" s="4">
        <f t="shared" si="42"/>
        <v>0.16179372478841245</v>
      </c>
      <c r="K180" s="17">
        <v>0.13298750158723216</v>
      </c>
      <c r="L180" s="23">
        <v>3114</v>
      </c>
      <c r="M180" s="13">
        <v>2.8026</v>
      </c>
      <c r="N180" s="13">
        <v>2.6284248020662759</v>
      </c>
    </row>
    <row r="181" spans="1:14">
      <c r="A181" s="22" t="str">
        <v>Avicennia schaueriana</v>
      </c>
      <c r="B181" s="12" t="s">
        <v>8</v>
      </c>
      <c r="C181" s="23">
        <f>116143</f>
        <v>116143</v>
      </c>
      <c r="D181" s="13">
        <f>116143*0.0009</f>
        <v>104.5287</v>
      </c>
      <c r="E181" s="2">
        <v>2001</v>
      </c>
      <c r="F181" s="2">
        <v>234</v>
      </c>
      <c r="G181" s="29">
        <f>C181-F181</f>
        <v>115909</v>
      </c>
      <c r="H181" s="27">
        <f t="shared" si="32"/>
        <v>99.798524233057535</v>
      </c>
      <c r="I181" s="3">
        <f>100*(F181/C181)</f>
        <v>0.20147576694247607</v>
      </c>
      <c r="J181" s="4" t="s">
        <v>20</v>
      </c>
      <c r="K181" s="17">
        <f>AVERAGE(I181:I200)</f>
        <v>0.28836321142728616</v>
      </c>
      <c r="L181" s="23">
        <v>6529</v>
      </c>
      <c r="M181" s="13">
        <f>L181*0.0009</f>
        <v>5.8761000000000001</v>
      </c>
      <c r="N181" s="13">
        <f>100*(1-(D181-M181)/D181)</f>
        <v>5.621518300715489</v>
      </c>
    </row>
    <row r="182" spans="1:14">
      <c r="A182" s="22" t="str">
        <v>Avicennia schaueriana</v>
      </c>
      <c r="B182" s="12" t="s">
        <v>8</v>
      </c>
      <c r="C182" s="23">
        <f t="shared" ref="C182:C200" si="43">116143</f>
        <v>116143</v>
      </c>
      <c r="D182" s="13">
        <f t="shared" ref="D182:D200" si="44">116143*0.0009</f>
        <v>104.5287</v>
      </c>
      <c r="E182" s="2">
        <v>2002</v>
      </c>
      <c r="F182" s="2">
        <v>104</v>
      </c>
      <c r="G182" s="29">
        <f>G181-F182</f>
        <v>115805</v>
      </c>
      <c r="H182" s="27">
        <f t="shared" si="32"/>
        <v>99.708979447749755</v>
      </c>
      <c r="I182" s="3">
        <f>100*F182/G181</f>
        <v>8.9725560569067109E-2</v>
      </c>
      <c r="J182" s="4">
        <f>I182-I181</f>
        <v>-0.11175020637340896</v>
      </c>
      <c r="K182" s="17">
        <v>0.28836321142728616</v>
      </c>
      <c r="L182" s="23">
        <v>6529</v>
      </c>
      <c r="M182" s="13">
        <v>5.8761000000000001</v>
      </c>
      <c r="N182" s="13">
        <v>5.621518300715489</v>
      </c>
    </row>
    <row r="183" spans="1:14">
      <c r="A183" s="22" t="str">
        <v>Avicennia schaueriana</v>
      </c>
      <c r="B183" s="12" t="s">
        <v>8</v>
      </c>
      <c r="C183" s="23">
        <f t="shared" si="43"/>
        <v>116143</v>
      </c>
      <c r="D183" s="13">
        <f t="shared" si="44"/>
        <v>104.5287</v>
      </c>
      <c r="E183" s="2">
        <v>2003</v>
      </c>
      <c r="F183" s="2">
        <v>45</v>
      </c>
      <c r="G183" s="29">
        <f t="shared" ref="G183:G200" si="45">G182-F183</f>
        <v>115760</v>
      </c>
      <c r="H183" s="27">
        <f t="shared" si="32"/>
        <v>99.670234107953121</v>
      </c>
      <c r="I183" s="3">
        <f t="shared" ref="I183:I200" si="46">100*F183/G182</f>
        <v>3.885842580199473E-2</v>
      </c>
      <c r="J183" s="4">
        <f t="shared" ref="J183:J200" si="47">I183-I182</f>
        <v>-5.0867134767072379E-2</v>
      </c>
      <c r="K183" s="17">
        <v>0.28836321142728616</v>
      </c>
      <c r="L183" s="23">
        <v>6529</v>
      </c>
      <c r="M183" s="13">
        <v>5.8761000000000001</v>
      </c>
      <c r="N183" s="13">
        <v>5.621518300715489</v>
      </c>
    </row>
    <row r="184" spans="1:14">
      <c r="A184" s="22" t="str">
        <v>Avicennia schaueriana</v>
      </c>
      <c r="B184" s="12" t="s">
        <v>8</v>
      </c>
      <c r="C184" s="23">
        <f t="shared" si="43"/>
        <v>116143</v>
      </c>
      <c r="D184" s="13">
        <f t="shared" si="44"/>
        <v>104.5287</v>
      </c>
      <c r="E184" s="2">
        <v>2004</v>
      </c>
      <c r="F184" s="2">
        <v>55</v>
      </c>
      <c r="G184" s="29">
        <f t="shared" si="45"/>
        <v>115705</v>
      </c>
      <c r="H184" s="27">
        <f t="shared" si="32"/>
        <v>99.62287869264614</v>
      </c>
      <c r="I184" s="3">
        <f t="shared" si="46"/>
        <v>4.7512093987560469E-2</v>
      </c>
      <c r="J184" s="4">
        <f t="shared" si="47"/>
        <v>8.6536681855657396E-3</v>
      </c>
      <c r="K184" s="17">
        <v>0.28836321142728616</v>
      </c>
      <c r="L184" s="23">
        <v>6529</v>
      </c>
      <c r="M184" s="13">
        <v>5.8761000000000001</v>
      </c>
      <c r="N184" s="13">
        <v>5.621518300715489</v>
      </c>
    </row>
    <row r="185" spans="1:14">
      <c r="A185" s="22" t="str">
        <v>Avicennia schaueriana</v>
      </c>
      <c r="B185" s="12" t="s">
        <v>8</v>
      </c>
      <c r="C185" s="23">
        <f t="shared" si="43"/>
        <v>116143</v>
      </c>
      <c r="D185" s="13">
        <f t="shared" si="44"/>
        <v>104.5287</v>
      </c>
      <c r="E185" s="2">
        <v>2005</v>
      </c>
      <c r="F185" s="2">
        <v>109</v>
      </c>
      <c r="G185" s="29">
        <f t="shared" si="45"/>
        <v>115596</v>
      </c>
      <c r="H185" s="27">
        <f t="shared" si="32"/>
        <v>99.529028869583186</v>
      </c>
      <c r="I185" s="3">
        <f t="shared" si="46"/>
        <v>9.4205090531956262E-2</v>
      </c>
      <c r="J185" s="4">
        <f t="shared" si="47"/>
        <v>4.6692996544395793E-2</v>
      </c>
      <c r="K185" s="17">
        <v>0.28836321142728616</v>
      </c>
      <c r="L185" s="23">
        <v>6529</v>
      </c>
      <c r="M185" s="13">
        <v>5.8761000000000001</v>
      </c>
      <c r="N185" s="13">
        <v>5.621518300715489</v>
      </c>
    </row>
    <row r="186" spans="1:14">
      <c r="A186" s="22" t="str">
        <v>Avicennia schaueriana</v>
      </c>
      <c r="B186" s="12" t="s">
        <v>8</v>
      </c>
      <c r="C186" s="23">
        <f t="shared" si="43"/>
        <v>116143</v>
      </c>
      <c r="D186" s="13">
        <f t="shared" si="44"/>
        <v>104.5287</v>
      </c>
      <c r="E186" s="2">
        <v>2006</v>
      </c>
      <c r="F186" s="2">
        <v>82</v>
      </c>
      <c r="G186" s="29">
        <f t="shared" si="45"/>
        <v>115514</v>
      </c>
      <c r="H186" s="27">
        <f t="shared" si="32"/>
        <v>99.458426250398219</v>
      </c>
      <c r="I186" s="3">
        <f t="shared" si="46"/>
        <v>7.0936710612823972E-2</v>
      </c>
      <c r="J186" s="4">
        <f t="shared" si="47"/>
        <v>-2.326837991913229E-2</v>
      </c>
      <c r="K186" s="17">
        <v>0.28836321142728616</v>
      </c>
      <c r="L186" s="23">
        <v>6529</v>
      </c>
      <c r="M186" s="13">
        <v>5.8761000000000001</v>
      </c>
      <c r="N186" s="13">
        <v>5.621518300715489</v>
      </c>
    </row>
    <row r="187" spans="1:14">
      <c r="A187" s="22" t="str">
        <v>Avicennia schaueriana</v>
      </c>
      <c r="B187" s="12" t="s">
        <v>8</v>
      </c>
      <c r="C187" s="23">
        <f t="shared" si="43"/>
        <v>116143</v>
      </c>
      <c r="D187" s="13">
        <f t="shared" si="44"/>
        <v>104.5287</v>
      </c>
      <c r="E187" s="2">
        <v>2007</v>
      </c>
      <c r="F187" s="2">
        <v>120</v>
      </c>
      <c r="G187" s="29">
        <f t="shared" si="45"/>
        <v>115394</v>
      </c>
      <c r="H187" s="27">
        <f t="shared" si="32"/>
        <v>99.355105344273866</v>
      </c>
      <c r="I187" s="3">
        <f t="shared" si="46"/>
        <v>0.10388351195526084</v>
      </c>
      <c r="J187" s="4">
        <f t="shared" si="47"/>
        <v>3.2946801342436868E-2</v>
      </c>
      <c r="K187" s="17">
        <v>0.28836321142728616</v>
      </c>
      <c r="L187" s="23">
        <v>6529</v>
      </c>
      <c r="M187" s="13">
        <v>5.8761000000000001</v>
      </c>
      <c r="N187" s="13">
        <v>5.621518300715489</v>
      </c>
    </row>
    <row r="188" spans="1:14">
      <c r="A188" s="22" t="str">
        <v>Avicennia schaueriana</v>
      </c>
      <c r="B188" s="12" t="s">
        <v>8</v>
      </c>
      <c r="C188" s="23">
        <f t="shared" si="43"/>
        <v>116143</v>
      </c>
      <c r="D188" s="13">
        <f t="shared" si="44"/>
        <v>104.5287</v>
      </c>
      <c r="E188" s="2">
        <v>2008</v>
      </c>
      <c r="F188" s="2">
        <v>59</v>
      </c>
      <c r="G188" s="29">
        <f t="shared" si="45"/>
        <v>115335</v>
      </c>
      <c r="H188" s="27">
        <f t="shared" si="32"/>
        <v>99.304305898762735</v>
      </c>
      <c r="I188" s="3">
        <f t="shared" si="46"/>
        <v>5.1129174827114064E-2</v>
      </c>
      <c r="J188" s="4">
        <f t="shared" si="47"/>
        <v>-5.2754337128146776E-2</v>
      </c>
      <c r="K188" s="17">
        <v>0.28836321142728616</v>
      </c>
      <c r="L188" s="23">
        <v>6529</v>
      </c>
      <c r="M188" s="13">
        <v>5.8761000000000001</v>
      </c>
      <c r="N188" s="13">
        <v>5.621518300715489</v>
      </c>
    </row>
    <row r="189" spans="1:14">
      <c r="A189" s="22" t="str">
        <v>Avicennia schaueriana</v>
      </c>
      <c r="B189" s="12" t="s">
        <v>8</v>
      </c>
      <c r="C189" s="23">
        <f t="shared" si="43"/>
        <v>116143</v>
      </c>
      <c r="D189" s="13">
        <f t="shared" si="44"/>
        <v>104.5287</v>
      </c>
      <c r="E189" s="2">
        <v>2009</v>
      </c>
      <c r="F189" s="2">
        <v>371</v>
      </c>
      <c r="G189" s="29">
        <f t="shared" si="45"/>
        <v>114964</v>
      </c>
      <c r="H189" s="27">
        <f t="shared" si="32"/>
        <v>98.984872097328292</v>
      </c>
      <c r="I189" s="3">
        <f t="shared" si="46"/>
        <v>0.32167165214375515</v>
      </c>
      <c r="J189" s="4">
        <f t="shared" si="47"/>
        <v>0.27054247731664111</v>
      </c>
      <c r="K189" s="17">
        <v>0.28836321142728616</v>
      </c>
      <c r="L189" s="23">
        <v>6529</v>
      </c>
      <c r="M189" s="13">
        <v>5.8761000000000001</v>
      </c>
      <c r="N189" s="13">
        <v>5.621518300715489</v>
      </c>
    </row>
    <row r="190" spans="1:14">
      <c r="A190" s="22" t="str">
        <v>Avicennia schaueriana</v>
      </c>
      <c r="B190" s="12" t="s">
        <v>8</v>
      </c>
      <c r="C190" s="23">
        <f t="shared" si="43"/>
        <v>116143</v>
      </c>
      <c r="D190" s="13">
        <f t="shared" si="44"/>
        <v>104.5287</v>
      </c>
      <c r="E190" s="2">
        <v>2010</v>
      </c>
      <c r="F190" s="2">
        <v>76</v>
      </c>
      <c r="G190" s="29">
        <f t="shared" si="45"/>
        <v>114888</v>
      </c>
      <c r="H190" s="27">
        <f t="shared" si="32"/>
        <v>98.919435523449536</v>
      </c>
      <c r="I190" s="3">
        <f t="shared" si="46"/>
        <v>6.6107651090776237E-2</v>
      </c>
      <c r="J190" s="4">
        <f t="shared" si="47"/>
        <v>-0.25556400105297894</v>
      </c>
      <c r="K190" s="17">
        <v>0.28836321142728616</v>
      </c>
      <c r="L190" s="23">
        <v>6529</v>
      </c>
      <c r="M190" s="13">
        <v>5.8761000000000001</v>
      </c>
      <c r="N190" s="13">
        <v>5.621518300715489</v>
      </c>
    </row>
    <row r="191" spans="1:14">
      <c r="A191" s="22" t="str">
        <v>Avicennia schaueriana</v>
      </c>
      <c r="B191" s="12" t="s">
        <v>8</v>
      </c>
      <c r="C191" s="23">
        <f t="shared" si="43"/>
        <v>116143</v>
      </c>
      <c r="D191" s="13">
        <f t="shared" si="44"/>
        <v>104.5287</v>
      </c>
      <c r="E191" s="2">
        <v>2011</v>
      </c>
      <c r="F191" s="2">
        <v>121</v>
      </c>
      <c r="G191" s="29">
        <f t="shared" si="45"/>
        <v>114767</v>
      </c>
      <c r="H191" s="27">
        <f t="shared" si="32"/>
        <v>98.81525360977416</v>
      </c>
      <c r="I191" s="3">
        <f t="shared" si="46"/>
        <v>0.10531996379082237</v>
      </c>
      <c r="J191" s="4">
        <f t="shared" si="47"/>
        <v>3.9212312700046131E-2</v>
      </c>
      <c r="K191" s="17">
        <v>0.28836321142728616</v>
      </c>
      <c r="L191" s="23">
        <v>6529</v>
      </c>
      <c r="M191" s="13">
        <v>5.8761000000000001</v>
      </c>
      <c r="N191" s="13">
        <v>5.621518300715489</v>
      </c>
    </row>
    <row r="192" spans="1:14">
      <c r="A192" s="22" t="str">
        <v>Avicennia schaueriana</v>
      </c>
      <c r="B192" s="12" t="s">
        <v>8</v>
      </c>
      <c r="C192" s="23">
        <f t="shared" si="43"/>
        <v>116143</v>
      </c>
      <c r="D192" s="13">
        <f t="shared" si="44"/>
        <v>104.5287</v>
      </c>
      <c r="E192" s="2">
        <v>2012</v>
      </c>
      <c r="F192" s="2">
        <v>143</v>
      </c>
      <c r="G192" s="29">
        <f t="shared" si="45"/>
        <v>114624</v>
      </c>
      <c r="H192" s="27">
        <f t="shared" si="32"/>
        <v>98.692129529975986</v>
      </c>
      <c r="I192" s="3">
        <f t="shared" si="46"/>
        <v>0.12460027708313365</v>
      </c>
      <c r="J192" s="4">
        <f t="shared" si="47"/>
        <v>1.928031329231128E-2</v>
      </c>
      <c r="K192" s="17">
        <v>0.28836321142728616</v>
      </c>
      <c r="L192" s="23">
        <v>6529</v>
      </c>
      <c r="M192" s="13">
        <v>5.8761000000000001</v>
      </c>
      <c r="N192" s="13">
        <v>5.621518300715489</v>
      </c>
    </row>
    <row r="193" spans="1:14">
      <c r="A193" s="22" t="str">
        <v>Avicennia schaueriana</v>
      </c>
      <c r="B193" s="12" t="s">
        <v>8</v>
      </c>
      <c r="C193" s="23">
        <f t="shared" si="43"/>
        <v>116143</v>
      </c>
      <c r="D193" s="13">
        <f t="shared" si="44"/>
        <v>104.5287</v>
      </c>
      <c r="E193" s="2">
        <v>2013</v>
      </c>
      <c r="F193" s="2">
        <v>802</v>
      </c>
      <c r="G193" s="29">
        <f t="shared" si="45"/>
        <v>113822</v>
      </c>
      <c r="H193" s="27">
        <f t="shared" si="32"/>
        <v>98.001601474044932</v>
      </c>
      <c r="I193" s="3">
        <f t="shared" si="46"/>
        <v>0.69967895030709104</v>
      </c>
      <c r="J193" s="4">
        <f t="shared" si="47"/>
        <v>0.57507867322395745</v>
      </c>
      <c r="K193" s="17">
        <v>0.28836321142728616</v>
      </c>
      <c r="L193" s="23">
        <v>6529</v>
      </c>
      <c r="M193" s="13">
        <v>5.8761000000000001</v>
      </c>
      <c r="N193" s="13">
        <v>5.621518300715489</v>
      </c>
    </row>
    <row r="194" spans="1:14">
      <c r="A194" s="22" t="str">
        <v>Avicennia schaueriana</v>
      </c>
      <c r="B194" s="12" t="s">
        <v>8</v>
      </c>
      <c r="C194" s="23">
        <f t="shared" si="43"/>
        <v>116143</v>
      </c>
      <c r="D194" s="13">
        <f t="shared" si="44"/>
        <v>104.5287</v>
      </c>
      <c r="E194" s="2">
        <v>2014</v>
      </c>
      <c r="F194" s="2">
        <v>1151</v>
      </c>
      <c r="G194" s="29">
        <f t="shared" si="45"/>
        <v>112671</v>
      </c>
      <c r="H194" s="27">
        <f t="shared" si="32"/>
        <v>97.010581782802234</v>
      </c>
      <c r="I194" s="3">
        <f t="shared" si="46"/>
        <v>1.0112280578447048</v>
      </c>
      <c r="J194" s="4">
        <f t="shared" si="47"/>
        <v>0.31154910753761378</v>
      </c>
      <c r="K194" s="17">
        <v>0.28836321142728616</v>
      </c>
      <c r="L194" s="23">
        <v>6529</v>
      </c>
      <c r="M194" s="13">
        <v>5.8761000000000001</v>
      </c>
      <c r="N194" s="13">
        <v>5.621518300715489</v>
      </c>
    </row>
    <row r="195" spans="1:14">
      <c r="A195" s="22" t="str">
        <v>Avicennia schaueriana</v>
      </c>
      <c r="B195" s="12" t="s">
        <v>8</v>
      </c>
      <c r="C195" s="23">
        <f t="shared" si="43"/>
        <v>116143</v>
      </c>
      <c r="D195" s="13">
        <f t="shared" si="44"/>
        <v>104.5287</v>
      </c>
      <c r="E195" s="2">
        <v>2015</v>
      </c>
      <c r="F195" s="2">
        <v>465</v>
      </c>
      <c r="G195" s="29">
        <f t="shared" si="45"/>
        <v>112206</v>
      </c>
      <c r="H195" s="27">
        <f t="shared" ref="H195:H258" si="48">100*(G195/C195)</f>
        <v>96.610213271570387</v>
      </c>
      <c r="I195" s="3">
        <f t="shared" si="46"/>
        <v>0.41270602018265568</v>
      </c>
      <c r="J195" s="4">
        <f t="shared" si="47"/>
        <v>-0.59852203766204914</v>
      </c>
      <c r="K195" s="17">
        <v>0.28836321142728616</v>
      </c>
      <c r="L195" s="23">
        <v>6529</v>
      </c>
      <c r="M195" s="13">
        <v>5.8761000000000001</v>
      </c>
      <c r="N195" s="13">
        <v>5.621518300715489</v>
      </c>
    </row>
    <row r="196" spans="1:14">
      <c r="A196" s="22" t="str">
        <v>Avicennia schaueriana</v>
      </c>
      <c r="B196" s="12" t="s">
        <v>8</v>
      </c>
      <c r="C196" s="23">
        <f t="shared" si="43"/>
        <v>116143</v>
      </c>
      <c r="D196" s="13">
        <f t="shared" si="44"/>
        <v>104.5287</v>
      </c>
      <c r="E196" s="2">
        <v>2016</v>
      </c>
      <c r="F196" s="2">
        <v>500</v>
      </c>
      <c r="G196" s="29">
        <f t="shared" si="45"/>
        <v>111706</v>
      </c>
      <c r="H196" s="27">
        <f t="shared" si="48"/>
        <v>96.179709496052283</v>
      </c>
      <c r="I196" s="3">
        <f t="shared" si="46"/>
        <v>0.4456089692173324</v>
      </c>
      <c r="J196" s="4">
        <f t="shared" si="47"/>
        <v>3.2902949034676721E-2</v>
      </c>
      <c r="K196" s="17">
        <v>0.28836321142728616</v>
      </c>
      <c r="L196" s="23">
        <v>6529</v>
      </c>
      <c r="M196" s="13">
        <v>5.8761000000000001</v>
      </c>
      <c r="N196" s="13">
        <v>5.621518300715489</v>
      </c>
    </row>
    <row r="197" spans="1:14">
      <c r="A197" s="22" t="str">
        <v>Avicennia schaueriana</v>
      </c>
      <c r="B197" s="12" t="s">
        <v>8</v>
      </c>
      <c r="C197" s="23">
        <f t="shared" si="43"/>
        <v>116143</v>
      </c>
      <c r="D197" s="13">
        <f t="shared" si="44"/>
        <v>104.5287</v>
      </c>
      <c r="E197" s="2">
        <v>2017</v>
      </c>
      <c r="F197" s="2">
        <v>1318</v>
      </c>
      <c r="G197" s="29">
        <f t="shared" si="45"/>
        <v>110388</v>
      </c>
      <c r="H197" s="27">
        <f t="shared" si="48"/>
        <v>95.044901543786537</v>
      </c>
      <c r="I197" s="3">
        <f t="shared" si="46"/>
        <v>1.1798829069163697</v>
      </c>
      <c r="J197" s="4">
        <f t="shared" si="47"/>
        <v>0.73427393769903726</v>
      </c>
      <c r="K197" s="17">
        <v>0.28836321142728616</v>
      </c>
      <c r="L197" s="23">
        <v>6529</v>
      </c>
      <c r="M197" s="13">
        <v>5.8761000000000001</v>
      </c>
      <c r="N197" s="13">
        <v>5.621518300715489</v>
      </c>
    </row>
    <row r="198" spans="1:14">
      <c r="A198" s="22" t="str">
        <v>Avicennia schaueriana</v>
      </c>
      <c r="B198" s="12" t="s">
        <v>8</v>
      </c>
      <c r="C198" s="23">
        <f t="shared" si="43"/>
        <v>116143</v>
      </c>
      <c r="D198" s="13">
        <f t="shared" si="44"/>
        <v>104.5287</v>
      </c>
      <c r="E198" s="2">
        <v>2018</v>
      </c>
      <c r="F198" s="2">
        <v>179</v>
      </c>
      <c r="G198" s="29">
        <f t="shared" si="45"/>
        <v>110209</v>
      </c>
      <c r="H198" s="27">
        <f t="shared" si="48"/>
        <v>94.890781192151053</v>
      </c>
      <c r="I198" s="3">
        <f t="shared" si="46"/>
        <v>0.16215530673623946</v>
      </c>
      <c r="J198" s="4">
        <f t="shared" si="47"/>
        <v>-1.0177276001801303</v>
      </c>
      <c r="K198" s="17">
        <v>0.28836321142728616</v>
      </c>
      <c r="L198" s="23">
        <v>6529</v>
      </c>
      <c r="M198" s="13">
        <v>5.8761000000000001</v>
      </c>
      <c r="N198" s="13">
        <v>5.621518300715489</v>
      </c>
    </row>
    <row r="199" spans="1:14">
      <c r="A199" s="22" t="str">
        <v>Avicennia schaueriana</v>
      </c>
      <c r="B199" s="12" t="s">
        <v>8</v>
      </c>
      <c r="C199" s="23">
        <f t="shared" si="43"/>
        <v>116143</v>
      </c>
      <c r="D199" s="13">
        <f t="shared" si="44"/>
        <v>104.5287</v>
      </c>
      <c r="E199" s="2">
        <v>2019</v>
      </c>
      <c r="F199" s="2">
        <v>232</v>
      </c>
      <c r="G199" s="29">
        <f t="shared" si="45"/>
        <v>109977</v>
      </c>
      <c r="H199" s="27">
        <f t="shared" si="48"/>
        <v>94.691027440310648</v>
      </c>
      <c r="I199" s="3">
        <f t="shared" si="46"/>
        <v>0.21050912357429974</v>
      </c>
      <c r="J199" s="4">
        <f t="shared" si="47"/>
        <v>4.8353816838060282E-2</v>
      </c>
      <c r="K199" s="17">
        <v>0.28836321142728616</v>
      </c>
      <c r="L199" s="23">
        <v>6529</v>
      </c>
      <c r="M199" s="13">
        <v>5.8761000000000001</v>
      </c>
      <c r="N199" s="13">
        <v>5.621518300715489</v>
      </c>
    </row>
    <row r="200" spans="1:14">
      <c r="A200" s="22" t="str">
        <v>Avicennia schaueriana</v>
      </c>
      <c r="B200" s="12" t="s">
        <v>8</v>
      </c>
      <c r="C200" s="23">
        <f t="shared" si="43"/>
        <v>116143</v>
      </c>
      <c r="D200" s="13">
        <f t="shared" si="44"/>
        <v>104.5287</v>
      </c>
      <c r="E200" s="2">
        <v>2020</v>
      </c>
      <c r="F200" s="2">
        <v>363</v>
      </c>
      <c r="G200" s="29">
        <f t="shared" si="45"/>
        <v>109614</v>
      </c>
      <c r="H200" s="27">
        <f t="shared" si="48"/>
        <v>94.378481699284507</v>
      </c>
      <c r="I200" s="3">
        <f t="shared" si="46"/>
        <v>0.33006901443028996</v>
      </c>
      <c r="J200" s="4">
        <f t="shared" si="47"/>
        <v>0.11955989085599023</v>
      </c>
      <c r="K200" s="17">
        <v>0.28836321142728616</v>
      </c>
      <c r="L200" s="23">
        <v>6529</v>
      </c>
      <c r="M200" s="13">
        <v>5.8761000000000001</v>
      </c>
      <c r="N200" s="13">
        <v>5.621518300715489</v>
      </c>
    </row>
    <row r="201" spans="1:14">
      <c r="A201" s="22" t="str">
        <v>Avicennia schaueriana</v>
      </c>
      <c r="B201" s="12" t="s">
        <v>9</v>
      </c>
      <c r="C201" s="23">
        <f>32784</f>
        <v>32784</v>
      </c>
      <c r="D201" s="13">
        <f>32784*0.0009</f>
        <v>29.505599999999998</v>
      </c>
      <c r="E201" s="2">
        <v>2001</v>
      </c>
      <c r="F201" s="2">
        <v>368</v>
      </c>
      <c r="G201" s="29">
        <f>C201-F201</f>
        <v>32416</v>
      </c>
      <c r="H201" s="27">
        <f t="shared" si="48"/>
        <v>98.877501220107362</v>
      </c>
      <c r="I201" s="3">
        <f>100*(F201/C201)</f>
        <v>1.1224987798926307</v>
      </c>
      <c r="J201" s="4" t="s">
        <v>20</v>
      </c>
      <c r="K201" s="17">
        <v>1.2723662863504435</v>
      </c>
      <c r="L201" s="23">
        <v>7448</v>
      </c>
      <c r="M201" s="13">
        <f>L201*0.0009</f>
        <v>6.7031999999999998</v>
      </c>
      <c r="N201" s="13">
        <f>100*(1-(D201-M201)/D201)</f>
        <v>22.718399219131278</v>
      </c>
    </row>
    <row r="202" spans="1:14">
      <c r="A202" s="22" t="str">
        <v>Avicennia schaueriana</v>
      </c>
      <c r="B202" s="12" t="s">
        <v>9</v>
      </c>
      <c r="C202" s="23">
        <f>32784</f>
        <v>32784</v>
      </c>
      <c r="D202" s="13">
        <f t="shared" ref="D202:D220" si="49">32784*0.0009</f>
        <v>29.505599999999998</v>
      </c>
      <c r="E202" s="2">
        <v>2002</v>
      </c>
      <c r="F202" s="2">
        <v>112</v>
      </c>
      <c r="G202" s="29">
        <f>G201-F202</f>
        <v>32304</v>
      </c>
      <c r="H202" s="27">
        <f t="shared" si="48"/>
        <v>98.535871156661798</v>
      </c>
      <c r="I202" s="3">
        <f>100*F202/G201</f>
        <v>0.34550839091806518</v>
      </c>
      <c r="J202" s="4">
        <f>I202-I201</f>
        <v>-0.77699038897456552</v>
      </c>
      <c r="K202" s="17">
        <v>1.2723662863504435</v>
      </c>
      <c r="L202" s="23">
        <v>7448</v>
      </c>
      <c r="M202" s="13">
        <v>6.7031999999999998</v>
      </c>
      <c r="N202" s="13">
        <v>22.718399219131278</v>
      </c>
    </row>
    <row r="203" spans="1:14">
      <c r="A203" s="22" t="str">
        <v>Avicennia schaueriana</v>
      </c>
      <c r="B203" s="12" t="s">
        <v>9</v>
      </c>
      <c r="C203" s="23">
        <f>32784</f>
        <v>32784</v>
      </c>
      <c r="D203" s="13">
        <f t="shared" si="49"/>
        <v>29.505599999999998</v>
      </c>
      <c r="E203" s="2">
        <v>2003</v>
      </c>
      <c r="F203" s="2">
        <v>128</v>
      </c>
      <c r="G203" s="29">
        <f t="shared" ref="G203:G220" si="50">G202-F203</f>
        <v>32176</v>
      </c>
      <c r="H203" s="27">
        <f t="shared" si="48"/>
        <v>98.145436798438269</v>
      </c>
      <c r="I203" s="3">
        <f t="shared" ref="I203:I220" si="51">100*F203/G202</f>
        <v>0.39623576027736501</v>
      </c>
      <c r="J203" s="4">
        <f t="shared" ref="J203:J220" si="52">I203-I202</f>
        <v>5.0727369359299834E-2</v>
      </c>
      <c r="K203" s="17">
        <v>1.2723662863504435</v>
      </c>
      <c r="L203" s="23">
        <v>7448</v>
      </c>
      <c r="M203" s="13">
        <v>6.7031999999999998</v>
      </c>
      <c r="N203" s="13">
        <v>22.718399219131278</v>
      </c>
    </row>
    <row r="204" spans="1:14">
      <c r="A204" s="22" t="str">
        <v>Avicennia schaueriana</v>
      </c>
      <c r="B204" s="12" t="s">
        <v>9</v>
      </c>
      <c r="C204" s="23">
        <f>32784</f>
        <v>32784</v>
      </c>
      <c r="D204" s="13">
        <f t="shared" si="49"/>
        <v>29.505599999999998</v>
      </c>
      <c r="E204" s="2">
        <v>2004</v>
      </c>
      <c r="F204" s="2">
        <v>143</v>
      </c>
      <c r="G204" s="29">
        <f t="shared" si="50"/>
        <v>32033</v>
      </c>
      <c r="H204" s="27">
        <f t="shared" si="48"/>
        <v>97.709248413860422</v>
      </c>
      <c r="I204" s="3">
        <f t="shared" si="51"/>
        <v>0.44443063152660367</v>
      </c>
      <c r="J204" s="4">
        <f t="shared" si="52"/>
        <v>4.8194871249238658E-2</v>
      </c>
      <c r="K204" s="17">
        <v>1.2723662863504435</v>
      </c>
      <c r="L204" s="23">
        <v>7448</v>
      </c>
      <c r="M204" s="13">
        <v>6.7031999999999998</v>
      </c>
      <c r="N204" s="13">
        <v>22.718399219131278</v>
      </c>
    </row>
    <row r="205" spans="1:14">
      <c r="A205" s="22" t="str">
        <v>Avicennia schaueriana</v>
      </c>
      <c r="B205" s="12" t="s">
        <v>9</v>
      </c>
      <c r="C205" s="23">
        <f>32784</f>
        <v>32784</v>
      </c>
      <c r="D205" s="13">
        <f t="shared" si="49"/>
        <v>29.505599999999998</v>
      </c>
      <c r="E205" s="2">
        <v>2005</v>
      </c>
      <c r="F205" s="2">
        <v>153</v>
      </c>
      <c r="G205" s="29">
        <f t="shared" si="50"/>
        <v>31880</v>
      </c>
      <c r="H205" s="27">
        <f t="shared" si="48"/>
        <v>97.242557345046365</v>
      </c>
      <c r="I205" s="3">
        <f t="shared" si="51"/>
        <v>0.47763244154465706</v>
      </c>
      <c r="J205" s="4">
        <f t="shared" si="52"/>
        <v>3.320181001805339E-2</v>
      </c>
      <c r="K205" s="17">
        <v>1.2723662863504435</v>
      </c>
      <c r="L205" s="23">
        <v>7448</v>
      </c>
      <c r="M205" s="13">
        <v>6.7031999999999998</v>
      </c>
      <c r="N205" s="13">
        <v>22.718399219131278</v>
      </c>
    </row>
    <row r="206" spans="1:14">
      <c r="A206" s="22" t="str">
        <v>Avicennia schaueriana</v>
      </c>
      <c r="B206" s="12" t="s">
        <v>9</v>
      </c>
      <c r="C206" s="23">
        <f>32784</f>
        <v>32784</v>
      </c>
      <c r="D206" s="13">
        <f t="shared" si="49"/>
        <v>29.505599999999998</v>
      </c>
      <c r="E206" s="2">
        <v>2006</v>
      </c>
      <c r="F206" s="2">
        <v>225</v>
      </c>
      <c r="G206" s="29">
        <f t="shared" si="50"/>
        <v>31655</v>
      </c>
      <c r="H206" s="27">
        <f t="shared" si="48"/>
        <v>96.556246949731573</v>
      </c>
      <c r="I206" s="3">
        <f t="shared" si="51"/>
        <v>0.70577164366373901</v>
      </c>
      <c r="J206" s="4">
        <f t="shared" si="52"/>
        <v>0.22813920211908195</v>
      </c>
      <c r="K206" s="17">
        <v>1.2723662863504435</v>
      </c>
      <c r="L206" s="23">
        <v>7448</v>
      </c>
      <c r="M206" s="13">
        <v>6.7031999999999998</v>
      </c>
      <c r="N206" s="13">
        <v>22.718399219131278</v>
      </c>
    </row>
    <row r="207" spans="1:14">
      <c r="A207" s="22" t="str">
        <v>Avicennia schaueriana</v>
      </c>
      <c r="B207" s="12" t="s">
        <v>9</v>
      </c>
      <c r="C207" s="23">
        <f>32784</f>
        <v>32784</v>
      </c>
      <c r="D207" s="13">
        <f t="shared" si="49"/>
        <v>29.505599999999998</v>
      </c>
      <c r="E207" s="2">
        <v>2007</v>
      </c>
      <c r="F207" s="2">
        <v>75</v>
      </c>
      <c r="G207" s="29">
        <f t="shared" si="50"/>
        <v>31580</v>
      </c>
      <c r="H207" s="27">
        <f t="shared" si="48"/>
        <v>96.327476817959976</v>
      </c>
      <c r="I207" s="3">
        <f t="shared" si="51"/>
        <v>0.23692939504027799</v>
      </c>
      <c r="J207" s="4">
        <f t="shared" si="52"/>
        <v>-0.46884224862346102</v>
      </c>
      <c r="K207" s="17">
        <v>1.2723662863504435</v>
      </c>
      <c r="L207" s="23">
        <v>7448</v>
      </c>
      <c r="M207" s="13">
        <v>6.7031999999999998</v>
      </c>
      <c r="N207" s="13">
        <v>22.718399219131278</v>
      </c>
    </row>
    <row r="208" spans="1:14">
      <c r="A208" s="22" t="str">
        <v>Avicennia schaueriana</v>
      </c>
      <c r="B208" s="12" t="s">
        <v>9</v>
      </c>
      <c r="C208" s="23">
        <f>32784</f>
        <v>32784</v>
      </c>
      <c r="D208" s="13">
        <f t="shared" si="49"/>
        <v>29.505599999999998</v>
      </c>
      <c r="E208" s="2">
        <v>2008</v>
      </c>
      <c r="F208" s="2">
        <v>135</v>
      </c>
      <c r="G208" s="29">
        <f t="shared" si="50"/>
        <v>31445</v>
      </c>
      <c r="H208" s="27">
        <f t="shared" si="48"/>
        <v>95.915690580771113</v>
      </c>
      <c r="I208" s="3">
        <f t="shared" si="51"/>
        <v>0.42748575047498416</v>
      </c>
      <c r="J208" s="4">
        <f t="shared" si="52"/>
        <v>0.19055635543470617</v>
      </c>
      <c r="K208" s="17">
        <v>1.2723662863504435</v>
      </c>
      <c r="L208" s="23">
        <v>7448</v>
      </c>
      <c r="M208" s="13">
        <v>6.7031999999999998</v>
      </c>
      <c r="N208" s="13">
        <v>22.718399219131278</v>
      </c>
    </row>
    <row r="209" spans="1:14">
      <c r="A209" s="22" t="str">
        <v>Avicennia schaueriana</v>
      </c>
      <c r="B209" s="12" t="s">
        <v>9</v>
      </c>
      <c r="C209" s="23">
        <f>32784</f>
        <v>32784</v>
      </c>
      <c r="D209" s="13">
        <f t="shared" si="49"/>
        <v>29.505599999999998</v>
      </c>
      <c r="E209" s="2">
        <v>2009</v>
      </c>
      <c r="F209" s="2">
        <v>59</v>
      </c>
      <c r="G209" s="29">
        <f t="shared" si="50"/>
        <v>31386</v>
      </c>
      <c r="H209" s="27">
        <f t="shared" si="48"/>
        <v>95.735724743777453</v>
      </c>
      <c r="I209" s="3">
        <f t="shared" si="51"/>
        <v>0.1876291938304977</v>
      </c>
      <c r="J209" s="4">
        <f t="shared" si="52"/>
        <v>-0.23985655664448646</v>
      </c>
      <c r="K209" s="17">
        <v>1.2723662863504435</v>
      </c>
      <c r="L209" s="23">
        <v>7448</v>
      </c>
      <c r="M209" s="13">
        <v>6.7031999999999998</v>
      </c>
      <c r="N209" s="13">
        <v>22.718399219131278</v>
      </c>
    </row>
    <row r="210" spans="1:14">
      <c r="A210" s="22" t="str">
        <v>Avicennia schaueriana</v>
      </c>
      <c r="B210" s="12" t="s">
        <v>9</v>
      </c>
      <c r="C210" s="23">
        <f>32784</f>
        <v>32784</v>
      </c>
      <c r="D210" s="13">
        <f t="shared" si="49"/>
        <v>29.505599999999998</v>
      </c>
      <c r="E210" s="2">
        <v>2010</v>
      </c>
      <c r="F210" s="2">
        <v>99</v>
      </c>
      <c r="G210" s="29">
        <f t="shared" si="50"/>
        <v>31287</v>
      </c>
      <c r="H210" s="27">
        <f t="shared" si="48"/>
        <v>95.43374816983895</v>
      </c>
      <c r="I210" s="3">
        <f t="shared" si="51"/>
        <v>0.31542726056203402</v>
      </c>
      <c r="J210" s="4">
        <f t="shared" si="52"/>
        <v>0.12779806673153632</v>
      </c>
      <c r="K210" s="17">
        <v>1.2723662863504435</v>
      </c>
      <c r="L210" s="23">
        <v>7448</v>
      </c>
      <c r="M210" s="13">
        <v>6.7031999999999998</v>
      </c>
      <c r="N210" s="13">
        <v>22.718399219131278</v>
      </c>
    </row>
    <row r="211" spans="1:14">
      <c r="A211" s="22" t="str">
        <v>Avicennia schaueriana</v>
      </c>
      <c r="B211" s="12" t="s">
        <v>9</v>
      </c>
      <c r="C211" s="23">
        <f>32784</f>
        <v>32784</v>
      </c>
      <c r="D211" s="13">
        <f t="shared" si="49"/>
        <v>29.505599999999998</v>
      </c>
      <c r="E211" s="2">
        <v>2011</v>
      </c>
      <c r="F211" s="2">
        <v>94</v>
      </c>
      <c r="G211" s="29">
        <f t="shared" si="50"/>
        <v>31193</v>
      </c>
      <c r="H211" s="27">
        <f t="shared" si="48"/>
        <v>95.147022938018537</v>
      </c>
      <c r="I211" s="3">
        <f t="shared" si="51"/>
        <v>0.30044427397960816</v>
      </c>
      <c r="J211" s="4">
        <f t="shared" si="52"/>
        <v>-1.4982986582425861E-2</v>
      </c>
      <c r="K211" s="17">
        <v>1.2723662863504435</v>
      </c>
      <c r="L211" s="23">
        <v>7448</v>
      </c>
      <c r="M211" s="13">
        <v>6.7031999999999998</v>
      </c>
      <c r="N211" s="13">
        <v>22.718399219131278</v>
      </c>
    </row>
    <row r="212" spans="1:14">
      <c r="A212" s="22" t="str">
        <v>Avicennia schaueriana</v>
      </c>
      <c r="B212" s="12" t="s">
        <v>9</v>
      </c>
      <c r="C212" s="23">
        <f>32784</f>
        <v>32784</v>
      </c>
      <c r="D212" s="13">
        <f t="shared" si="49"/>
        <v>29.505599999999998</v>
      </c>
      <c r="E212" s="2">
        <v>2012</v>
      </c>
      <c r="F212" s="2">
        <v>172</v>
      </c>
      <c r="G212" s="29">
        <f t="shared" si="50"/>
        <v>31021</v>
      </c>
      <c r="H212" s="27">
        <f t="shared" si="48"/>
        <v>94.622376769155679</v>
      </c>
      <c r="I212" s="3">
        <f t="shared" si="51"/>
        <v>0.55140576411374342</v>
      </c>
      <c r="J212" s="4">
        <f t="shared" si="52"/>
        <v>0.25096149013413527</v>
      </c>
      <c r="K212" s="17">
        <v>1.2723662863504435</v>
      </c>
      <c r="L212" s="23">
        <v>7448</v>
      </c>
      <c r="M212" s="13">
        <v>6.7031999999999998</v>
      </c>
      <c r="N212" s="13">
        <v>22.718399219131278</v>
      </c>
    </row>
    <row r="213" spans="1:14">
      <c r="A213" s="22" t="str">
        <v>Avicennia schaueriana</v>
      </c>
      <c r="B213" s="12" t="s">
        <v>9</v>
      </c>
      <c r="C213" s="23">
        <f>32784</f>
        <v>32784</v>
      </c>
      <c r="D213" s="13">
        <f t="shared" si="49"/>
        <v>29.505599999999998</v>
      </c>
      <c r="E213" s="2">
        <v>2013</v>
      </c>
      <c r="F213" s="2">
        <v>815</v>
      </c>
      <c r="G213" s="29">
        <f t="shared" si="50"/>
        <v>30206</v>
      </c>
      <c r="H213" s="27">
        <f t="shared" si="48"/>
        <v>92.13640800390435</v>
      </c>
      <c r="I213" s="3">
        <f t="shared" si="51"/>
        <v>2.6272525063666547</v>
      </c>
      <c r="J213" s="4">
        <f t="shared" si="52"/>
        <v>2.0758467422529114</v>
      </c>
      <c r="K213" s="17">
        <v>1.2723662863504435</v>
      </c>
      <c r="L213" s="23">
        <v>7448</v>
      </c>
      <c r="M213" s="13">
        <v>6.7031999999999998</v>
      </c>
      <c r="N213" s="13">
        <v>22.718399219131278</v>
      </c>
    </row>
    <row r="214" spans="1:14">
      <c r="A214" s="22" t="str">
        <v>Avicennia schaueriana</v>
      </c>
      <c r="B214" s="12" t="s">
        <v>9</v>
      </c>
      <c r="C214" s="23">
        <f>32784</f>
        <v>32784</v>
      </c>
      <c r="D214" s="13">
        <f t="shared" si="49"/>
        <v>29.505599999999998</v>
      </c>
      <c r="E214" s="2">
        <v>2014</v>
      </c>
      <c r="F214" s="2">
        <v>474</v>
      </c>
      <c r="G214" s="29">
        <f t="shared" si="50"/>
        <v>29732</v>
      </c>
      <c r="H214" s="27">
        <f t="shared" si="48"/>
        <v>90.690580771107847</v>
      </c>
      <c r="I214" s="3">
        <f t="shared" si="51"/>
        <v>1.5692246573528439</v>
      </c>
      <c r="J214" s="4">
        <f t="shared" si="52"/>
        <v>-1.0580278490138109</v>
      </c>
      <c r="K214" s="17">
        <v>1.2723662863504435</v>
      </c>
      <c r="L214" s="23">
        <v>7448</v>
      </c>
      <c r="M214" s="13">
        <v>6.7031999999999998</v>
      </c>
      <c r="N214" s="13">
        <v>22.718399219131278</v>
      </c>
    </row>
    <row r="215" spans="1:14">
      <c r="A215" s="22" t="str">
        <v>Avicennia schaueriana</v>
      </c>
      <c r="B215" s="12" t="s">
        <v>9</v>
      </c>
      <c r="C215" s="23">
        <f>32784</f>
        <v>32784</v>
      </c>
      <c r="D215" s="13">
        <f t="shared" si="49"/>
        <v>29.505599999999998</v>
      </c>
      <c r="E215" s="2">
        <v>2015</v>
      </c>
      <c r="F215" s="2">
        <v>240</v>
      </c>
      <c r="G215" s="29">
        <f t="shared" si="50"/>
        <v>29492</v>
      </c>
      <c r="H215" s="27">
        <f t="shared" si="48"/>
        <v>89.958516349438753</v>
      </c>
      <c r="I215" s="3">
        <f t="shared" si="51"/>
        <v>0.80721108569891031</v>
      </c>
      <c r="J215" s="4">
        <f t="shared" si="52"/>
        <v>-0.76201357165393357</v>
      </c>
      <c r="K215" s="17">
        <v>1.2723662863504435</v>
      </c>
      <c r="L215" s="23">
        <v>7448</v>
      </c>
      <c r="M215" s="13">
        <v>6.7031999999999998</v>
      </c>
      <c r="N215" s="13">
        <v>22.718399219131278</v>
      </c>
    </row>
    <row r="216" spans="1:14">
      <c r="A216" s="22" t="str">
        <v>Avicennia schaueriana</v>
      </c>
      <c r="B216" s="12" t="s">
        <v>9</v>
      </c>
      <c r="C216" s="23">
        <f>32784</f>
        <v>32784</v>
      </c>
      <c r="D216" s="13">
        <f t="shared" si="49"/>
        <v>29.505599999999998</v>
      </c>
      <c r="E216" s="2">
        <v>2016</v>
      </c>
      <c r="F216" s="2">
        <v>820</v>
      </c>
      <c r="G216" s="29">
        <f t="shared" si="50"/>
        <v>28672</v>
      </c>
      <c r="H216" s="27">
        <f t="shared" si="48"/>
        <v>87.457296242069305</v>
      </c>
      <c r="I216" s="3">
        <f t="shared" si="51"/>
        <v>2.7804150278041502</v>
      </c>
      <c r="J216" s="4">
        <f t="shared" si="52"/>
        <v>1.9732039421052399</v>
      </c>
      <c r="K216" s="17">
        <v>1.2723662863504435</v>
      </c>
      <c r="L216" s="23">
        <v>7448</v>
      </c>
      <c r="M216" s="13">
        <v>6.7031999999999998</v>
      </c>
      <c r="N216" s="13">
        <v>22.718399219131278</v>
      </c>
    </row>
    <row r="217" spans="1:14">
      <c r="A217" s="22" t="str">
        <v>Avicennia schaueriana</v>
      </c>
      <c r="B217" s="12" t="s">
        <v>9</v>
      </c>
      <c r="C217" s="23">
        <f>32784</f>
        <v>32784</v>
      </c>
      <c r="D217" s="13">
        <f t="shared" si="49"/>
        <v>29.505599999999998</v>
      </c>
      <c r="E217" s="2">
        <v>2017</v>
      </c>
      <c r="F217" s="2">
        <v>1390</v>
      </c>
      <c r="G217" s="29">
        <f t="shared" si="50"/>
        <v>27282</v>
      </c>
      <c r="H217" s="27">
        <f t="shared" si="48"/>
        <v>83.217423133235727</v>
      </c>
      <c r="I217" s="3">
        <f t="shared" si="51"/>
        <v>4.8479352678571432</v>
      </c>
      <c r="J217" s="4">
        <f t="shared" si="52"/>
        <v>2.0675202400529931</v>
      </c>
      <c r="K217" s="17">
        <v>1.2723662863504435</v>
      </c>
      <c r="L217" s="23">
        <v>7448</v>
      </c>
      <c r="M217" s="13">
        <v>6.7031999999999998</v>
      </c>
      <c r="N217" s="13">
        <v>22.718399219131278</v>
      </c>
    </row>
    <row r="218" spans="1:14">
      <c r="A218" s="22" t="str">
        <v>Avicennia schaueriana</v>
      </c>
      <c r="B218" s="12" t="s">
        <v>9</v>
      </c>
      <c r="C218" s="23">
        <f>32784</f>
        <v>32784</v>
      </c>
      <c r="D218" s="13">
        <f t="shared" si="49"/>
        <v>29.505599999999998</v>
      </c>
      <c r="E218" s="2">
        <v>2018</v>
      </c>
      <c r="F218" s="2">
        <v>469</v>
      </c>
      <c r="G218" s="29">
        <f t="shared" si="50"/>
        <v>26813</v>
      </c>
      <c r="H218" s="27">
        <f t="shared" si="48"/>
        <v>81.786847242557343</v>
      </c>
      <c r="I218" s="3">
        <f t="shared" si="51"/>
        <v>1.7190821787258999</v>
      </c>
      <c r="J218" s="4">
        <f t="shared" si="52"/>
        <v>-3.1288530891312432</v>
      </c>
      <c r="K218" s="17">
        <v>1.2723662863504435</v>
      </c>
      <c r="L218" s="23">
        <v>7448</v>
      </c>
      <c r="M218" s="13">
        <v>6.7031999999999998</v>
      </c>
      <c r="N218" s="13">
        <v>22.718399219131278</v>
      </c>
    </row>
    <row r="219" spans="1:14">
      <c r="A219" s="22" t="str">
        <v>Avicennia schaueriana</v>
      </c>
      <c r="B219" s="12" t="s">
        <v>9</v>
      </c>
      <c r="C219" s="23">
        <f>32784</f>
        <v>32784</v>
      </c>
      <c r="D219" s="13">
        <f t="shared" si="49"/>
        <v>29.505599999999998</v>
      </c>
      <c r="E219" s="2">
        <v>2019</v>
      </c>
      <c r="F219" s="2">
        <v>859</v>
      </c>
      <c r="G219" s="29">
        <f t="shared" si="50"/>
        <v>25954</v>
      </c>
      <c r="H219" s="27">
        <f t="shared" si="48"/>
        <v>79.166666666666657</v>
      </c>
      <c r="I219" s="3">
        <f t="shared" si="51"/>
        <v>3.2036698616342818</v>
      </c>
      <c r="J219" s="4">
        <f t="shared" si="52"/>
        <v>1.4845876829083819</v>
      </c>
      <c r="K219" s="17">
        <v>1.2723662863504435</v>
      </c>
      <c r="L219" s="23">
        <v>7448</v>
      </c>
      <c r="M219" s="13">
        <v>6.7031999999999998</v>
      </c>
      <c r="N219" s="13">
        <v>22.718399219131278</v>
      </c>
    </row>
    <row r="220" spans="1:14">
      <c r="A220" s="22" t="str">
        <v>Avicennia schaueriana</v>
      </c>
      <c r="B220" s="12" t="s">
        <v>9</v>
      </c>
      <c r="C220" s="23">
        <f>32784</f>
        <v>32784</v>
      </c>
      <c r="D220" s="13">
        <f t="shared" si="49"/>
        <v>29.505599999999998</v>
      </c>
      <c r="E220" s="2">
        <v>2020</v>
      </c>
      <c r="F220" s="2">
        <v>618</v>
      </c>
      <c r="G220" s="29">
        <f t="shared" si="50"/>
        <v>25336</v>
      </c>
      <c r="H220" s="27">
        <f t="shared" si="48"/>
        <v>77.281600780868715</v>
      </c>
      <c r="I220" s="3">
        <f t="shared" si="51"/>
        <v>2.381135855744779</v>
      </c>
      <c r="J220" s="4">
        <f t="shared" si="52"/>
        <v>-0.82253400588950276</v>
      </c>
      <c r="K220" s="17">
        <v>1.2723662863504435</v>
      </c>
      <c r="L220" s="23">
        <v>7448</v>
      </c>
      <c r="M220" s="13">
        <v>6.7031999999999998</v>
      </c>
      <c r="N220" s="13">
        <v>22.718399219131278</v>
      </c>
    </row>
    <row r="221" spans="1:14">
      <c r="A221" s="22" t="str">
        <v>Avicennia schaueriana</v>
      </c>
      <c r="B221" s="12" t="s">
        <v>10</v>
      </c>
      <c r="C221" s="23">
        <f>82189</f>
        <v>82189</v>
      </c>
      <c r="D221" s="13">
        <f>82189*0.0009</f>
        <v>73.970100000000002</v>
      </c>
      <c r="E221" s="2">
        <v>2001</v>
      </c>
      <c r="F221" s="2">
        <v>3</v>
      </c>
      <c r="G221" s="29">
        <f>C221-F221</f>
        <v>82186</v>
      </c>
      <c r="H221" s="27">
        <f t="shared" si="48"/>
        <v>99.996349876504155</v>
      </c>
      <c r="I221" s="3">
        <f>100*(F221/C221)</f>
        <v>3.6501234958449427E-3</v>
      </c>
      <c r="J221" s="4" t="s">
        <v>20</v>
      </c>
      <c r="K221" s="17">
        <f>AVERAGE(I221:I240)</f>
        <v>8.112908649155752E-2</v>
      </c>
      <c r="L221" s="23">
        <v>1327</v>
      </c>
      <c r="M221" s="13">
        <f>L221*0.0009</f>
        <v>1.1942999999999999</v>
      </c>
      <c r="N221" s="13">
        <f>100*(1-(D221-M221)/D221)</f>
        <v>1.6145712929954148</v>
      </c>
    </row>
    <row r="222" spans="1:14">
      <c r="A222" s="22" t="str">
        <v>Avicennia schaueriana</v>
      </c>
      <c r="B222" s="12" t="s">
        <v>10</v>
      </c>
      <c r="C222" s="23">
        <f t="shared" ref="C222:C239" si="53">82189</f>
        <v>82189</v>
      </c>
      <c r="D222" s="13">
        <f t="shared" ref="D222:D239" si="54">82189*0.0009</f>
        <v>73.970100000000002</v>
      </c>
      <c r="E222" s="2">
        <v>2002</v>
      </c>
      <c r="F222" s="2">
        <v>17</v>
      </c>
      <c r="G222" s="29">
        <f>G221-F222</f>
        <v>82169</v>
      </c>
      <c r="H222" s="27">
        <f t="shared" si="48"/>
        <v>99.975665843361043</v>
      </c>
      <c r="I222" s="3">
        <f>100*F222/G221</f>
        <v>2.0684788163434161E-2</v>
      </c>
      <c r="J222" s="4">
        <f>I222-I221</f>
        <v>1.7034664667589218E-2</v>
      </c>
      <c r="K222" s="17">
        <v>8.112908649155752E-2</v>
      </c>
      <c r="L222" s="23">
        <v>1327</v>
      </c>
      <c r="M222" s="13">
        <v>1.1942999999999999</v>
      </c>
      <c r="N222" s="13">
        <v>1.6145712929954148</v>
      </c>
    </row>
    <row r="223" spans="1:14">
      <c r="A223" s="22" t="str">
        <v>Avicennia schaueriana</v>
      </c>
      <c r="B223" s="12" t="s">
        <v>10</v>
      </c>
      <c r="C223" s="23">
        <f t="shared" si="53"/>
        <v>82189</v>
      </c>
      <c r="D223" s="13">
        <f t="shared" si="54"/>
        <v>73.970100000000002</v>
      </c>
      <c r="E223" s="2">
        <v>2004</v>
      </c>
      <c r="F223" s="2">
        <v>18</v>
      </c>
      <c r="G223" s="29">
        <f t="shared" ref="G223:G239" si="55">G222-F223</f>
        <v>82151</v>
      </c>
      <c r="H223" s="27">
        <f t="shared" si="48"/>
        <v>99.953765102385958</v>
      </c>
      <c r="I223" s="3">
        <f t="shared" ref="I223:I240" si="56">100*F223/G222</f>
        <v>2.190607163285424E-2</v>
      </c>
      <c r="J223" s="4">
        <f t="shared" ref="J223:J239" si="57">I223-I222</f>
        <v>1.2212834694200793E-3</v>
      </c>
      <c r="K223" s="17">
        <v>8.112908649155752E-2</v>
      </c>
      <c r="L223" s="23">
        <v>1327</v>
      </c>
      <c r="M223" s="13">
        <v>1.1942999999999999</v>
      </c>
      <c r="N223" s="13">
        <v>1.6145712929954148</v>
      </c>
    </row>
    <row r="224" spans="1:14">
      <c r="A224" s="22" t="str">
        <v>Avicennia schaueriana</v>
      </c>
      <c r="B224" s="12" t="s">
        <v>10</v>
      </c>
      <c r="C224" s="23">
        <f t="shared" si="53"/>
        <v>82189</v>
      </c>
      <c r="D224" s="13">
        <f t="shared" si="54"/>
        <v>73.970100000000002</v>
      </c>
      <c r="E224" s="2">
        <v>2005</v>
      </c>
      <c r="F224" s="2">
        <v>113</v>
      </c>
      <c r="G224" s="29">
        <f t="shared" si="55"/>
        <v>82038</v>
      </c>
      <c r="H224" s="27">
        <f t="shared" si="48"/>
        <v>99.816277117375805</v>
      </c>
      <c r="I224" s="3">
        <f t="shared" si="56"/>
        <v>0.13755158184319119</v>
      </c>
      <c r="J224" s="4">
        <f t="shared" si="57"/>
        <v>0.11564551021033695</v>
      </c>
      <c r="K224" s="17">
        <v>8.112908649155752E-2</v>
      </c>
      <c r="L224" s="23">
        <v>1327</v>
      </c>
      <c r="M224" s="13">
        <v>1.1942999999999999</v>
      </c>
      <c r="N224" s="13">
        <v>1.6145712929954148</v>
      </c>
    </row>
    <row r="225" spans="1:14">
      <c r="A225" s="22" t="str">
        <v>Avicennia schaueriana</v>
      </c>
      <c r="B225" s="12" t="s">
        <v>10</v>
      </c>
      <c r="C225" s="23">
        <f t="shared" si="53"/>
        <v>82189</v>
      </c>
      <c r="D225" s="13">
        <f t="shared" si="54"/>
        <v>73.970100000000002</v>
      </c>
      <c r="E225" s="2">
        <v>2006</v>
      </c>
      <c r="F225" s="2">
        <v>17</v>
      </c>
      <c r="G225" s="29">
        <f t="shared" si="55"/>
        <v>82021</v>
      </c>
      <c r="H225" s="27">
        <f t="shared" si="48"/>
        <v>99.795593084232678</v>
      </c>
      <c r="I225" s="3">
        <f t="shared" si="56"/>
        <v>2.0722104390648238E-2</v>
      </c>
      <c r="J225" s="4">
        <f t="shared" si="57"/>
        <v>-0.11682947745254295</v>
      </c>
      <c r="K225" s="17">
        <v>8.112908649155752E-2</v>
      </c>
      <c r="L225" s="23">
        <v>1327</v>
      </c>
      <c r="M225" s="13">
        <v>1.1942999999999999</v>
      </c>
      <c r="N225" s="13">
        <v>1.6145712929954148</v>
      </c>
    </row>
    <row r="226" spans="1:14">
      <c r="A226" s="22" t="str">
        <v>Avicennia schaueriana</v>
      </c>
      <c r="B226" s="12" t="s">
        <v>10</v>
      </c>
      <c r="C226" s="23">
        <f t="shared" si="53"/>
        <v>82189</v>
      </c>
      <c r="D226" s="13">
        <f t="shared" si="54"/>
        <v>73.970100000000002</v>
      </c>
      <c r="E226" s="2">
        <v>2007</v>
      </c>
      <c r="F226" s="2">
        <v>33</v>
      </c>
      <c r="G226" s="29">
        <f t="shared" si="55"/>
        <v>81988</v>
      </c>
      <c r="H226" s="27">
        <f t="shared" si="48"/>
        <v>99.755441725778397</v>
      </c>
      <c r="I226" s="3">
        <f t="shared" si="56"/>
        <v>4.023359871252484E-2</v>
      </c>
      <c r="J226" s="4">
        <f t="shared" si="57"/>
        <v>1.9511494321876603E-2</v>
      </c>
      <c r="K226" s="17">
        <v>8.112908649155752E-2</v>
      </c>
      <c r="L226" s="23">
        <v>1327</v>
      </c>
      <c r="M226" s="13">
        <v>1.1942999999999999</v>
      </c>
      <c r="N226" s="13">
        <v>1.6145712929954148</v>
      </c>
    </row>
    <row r="227" spans="1:14">
      <c r="A227" s="22" t="str">
        <v>Avicennia schaueriana</v>
      </c>
      <c r="B227" s="12" t="s">
        <v>10</v>
      </c>
      <c r="C227" s="23">
        <f t="shared" si="53"/>
        <v>82189</v>
      </c>
      <c r="D227" s="13">
        <f t="shared" si="54"/>
        <v>73.970100000000002</v>
      </c>
      <c r="E227" s="2">
        <v>2008</v>
      </c>
      <c r="F227" s="2">
        <v>7</v>
      </c>
      <c r="G227" s="29">
        <f t="shared" si="55"/>
        <v>81981</v>
      </c>
      <c r="H227" s="27">
        <f t="shared" si="48"/>
        <v>99.746924770954749</v>
      </c>
      <c r="I227" s="3">
        <f t="shared" si="56"/>
        <v>8.5378348050934288E-3</v>
      </c>
      <c r="J227" s="4">
        <f t="shared" si="57"/>
        <v>-3.169576390743141E-2</v>
      </c>
      <c r="K227" s="17">
        <v>8.112908649155752E-2</v>
      </c>
      <c r="L227" s="23">
        <v>1327</v>
      </c>
      <c r="M227" s="13">
        <v>1.1942999999999999</v>
      </c>
      <c r="N227" s="13">
        <v>1.6145712929954148</v>
      </c>
    </row>
    <row r="228" spans="1:14">
      <c r="A228" s="22" t="str">
        <v>Avicennia schaueriana</v>
      </c>
      <c r="B228" s="12" t="s">
        <v>10</v>
      </c>
      <c r="C228" s="23">
        <f t="shared" si="53"/>
        <v>82189</v>
      </c>
      <c r="D228" s="13">
        <f t="shared" si="54"/>
        <v>73.970100000000002</v>
      </c>
      <c r="E228" s="2">
        <v>2009</v>
      </c>
      <c r="F228" s="2">
        <v>31</v>
      </c>
      <c r="G228" s="29">
        <f t="shared" si="55"/>
        <v>81950</v>
      </c>
      <c r="H228" s="27">
        <f t="shared" si="48"/>
        <v>99.709206828164355</v>
      </c>
      <c r="I228" s="3">
        <f t="shared" si="56"/>
        <v>3.7813639745794755E-2</v>
      </c>
      <c r="J228" s="4">
        <f t="shared" si="57"/>
        <v>2.9275804940701325E-2</v>
      </c>
      <c r="K228" s="17">
        <v>8.112908649155752E-2</v>
      </c>
      <c r="L228" s="23">
        <v>1327</v>
      </c>
      <c r="M228" s="13">
        <v>1.1942999999999999</v>
      </c>
      <c r="N228" s="13">
        <v>1.6145712929954148</v>
      </c>
    </row>
    <row r="229" spans="1:14">
      <c r="A229" s="22" t="str">
        <v>Avicennia schaueriana</v>
      </c>
      <c r="B229" s="12" t="s">
        <v>10</v>
      </c>
      <c r="C229" s="23">
        <f t="shared" si="53"/>
        <v>82189</v>
      </c>
      <c r="D229" s="13">
        <f t="shared" si="54"/>
        <v>73.970100000000002</v>
      </c>
      <c r="E229" s="2">
        <v>2010</v>
      </c>
      <c r="F229" s="2">
        <v>67</v>
      </c>
      <c r="G229" s="29">
        <f t="shared" si="55"/>
        <v>81883</v>
      </c>
      <c r="H229" s="27">
        <f t="shared" si="48"/>
        <v>99.62768740342382</v>
      </c>
      <c r="I229" s="3">
        <f t="shared" si="56"/>
        <v>8.1757169005491154E-2</v>
      </c>
      <c r="J229" s="4">
        <f t="shared" si="57"/>
        <v>4.3943529259696398E-2</v>
      </c>
      <c r="K229" s="17">
        <v>8.112908649155752E-2</v>
      </c>
      <c r="L229" s="23">
        <v>1327</v>
      </c>
      <c r="M229" s="13">
        <v>1.1942999999999999</v>
      </c>
      <c r="N229" s="13">
        <v>1.6145712929954148</v>
      </c>
    </row>
    <row r="230" spans="1:14">
      <c r="A230" s="22" t="str">
        <v>Avicennia schaueriana</v>
      </c>
      <c r="B230" s="12" t="s">
        <v>10</v>
      </c>
      <c r="C230" s="23">
        <f t="shared" si="53"/>
        <v>82189</v>
      </c>
      <c r="D230" s="13">
        <f t="shared" si="54"/>
        <v>73.970100000000002</v>
      </c>
      <c r="E230" s="2">
        <v>2011</v>
      </c>
      <c r="F230" s="2">
        <v>8</v>
      </c>
      <c r="G230" s="29">
        <f t="shared" si="55"/>
        <v>81875</v>
      </c>
      <c r="H230" s="27">
        <f t="shared" si="48"/>
        <v>99.617953740768229</v>
      </c>
      <c r="I230" s="3">
        <f t="shared" si="56"/>
        <v>9.7700377367707578E-3</v>
      </c>
      <c r="J230" s="4">
        <f t="shared" si="57"/>
        <v>-7.1987131268720389E-2</v>
      </c>
      <c r="K230" s="17">
        <v>8.112908649155752E-2</v>
      </c>
      <c r="L230" s="23">
        <v>1327</v>
      </c>
      <c r="M230" s="13">
        <v>1.1942999999999999</v>
      </c>
      <c r="N230" s="13">
        <v>1.6145712929954148</v>
      </c>
    </row>
    <row r="231" spans="1:14">
      <c r="A231" s="22" t="str">
        <v>Avicennia schaueriana</v>
      </c>
      <c r="B231" s="12" t="s">
        <v>10</v>
      </c>
      <c r="C231" s="23">
        <f t="shared" si="53"/>
        <v>82189</v>
      </c>
      <c r="D231" s="13">
        <f t="shared" si="54"/>
        <v>73.970100000000002</v>
      </c>
      <c r="E231" s="2">
        <v>2012</v>
      </c>
      <c r="F231" s="2">
        <v>18</v>
      </c>
      <c r="G231" s="29">
        <f t="shared" si="55"/>
        <v>81857</v>
      </c>
      <c r="H231" s="27">
        <f t="shared" si="48"/>
        <v>99.596052999793159</v>
      </c>
      <c r="I231" s="3">
        <f t="shared" si="56"/>
        <v>2.1984732824427481E-2</v>
      </c>
      <c r="J231" s="4">
        <f t="shared" si="57"/>
        <v>1.2214695087656723E-2</v>
      </c>
      <c r="K231" s="17">
        <v>8.112908649155752E-2</v>
      </c>
      <c r="L231" s="23">
        <v>1327</v>
      </c>
      <c r="M231" s="13">
        <v>1.1942999999999999</v>
      </c>
      <c r="N231" s="13">
        <v>1.6145712929954148</v>
      </c>
    </row>
    <row r="232" spans="1:14">
      <c r="A232" s="22" t="str">
        <v>Avicennia schaueriana</v>
      </c>
      <c r="B232" s="12" t="s">
        <v>10</v>
      </c>
      <c r="C232" s="23">
        <f t="shared" si="53"/>
        <v>82189</v>
      </c>
      <c r="D232" s="13">
        <f t="shared" si="54"/>
        <v>73.970100000000002</v>
      </c>
      <c r="E232" s="2">
        <v>2013</v>
      </c>
      <c r="F232" s="2">
        <v>19</v>
      </c>
      <c r="G232" s="29">
        <f t="shared" si="55"/>
        <v>81838</v>
      </c>
      <c r="H232" s="27">
        <f t="shared" si="48"/>
        <v>99.572935550986145</v>
      </c>
      <c r="I232" s="3">
        <f t="shared" si="56"/>
        <v>2.3211209792687246E-2</v>
      </c>
      <c r="J232" s="4">
        <f t="shared" si="57"/>
        <v>1.2264769682597647E-3</v>
      </c>
      <c r="K232" s="17">
        <v>8.112908649155752E-2</v>
      </c>
      <c r="L232" s="23">
        <v>1327</v>
      </c>
      <c r="M232" s="13">
        <v>1.1942999999999999</v>
      </c>
      <c r="N232" s="13">
        <v>1.6145712929954148</v>
      </c>
    </row>
    <row r="233" spans="1:14">
      <c r="A233" s="22" t="str">
        <v>Avicennia schaueriana</v>
      </c>
      <c r="B233" s="12" t="s">
        <v>10</v>
      </c>
      <c r="C233" s="23">
        <f t="shared" si="53"/>
        <v>82189</v>
      </c>
      <c r="D233" s="13">
        <f t="shared" si="54"/>
        <v>73.970100000000002</v>
      </c>
      <c r="E233" s="2">
        <v>2014</v>
      </c>
      <c r="F233" s="2">
        <v>70</v>
      </c>
      <c r="G233" s="29">
        <f t="shared" si="55"/>
        <v>81768</v>
      </c>
      <c r="H233" s="27">
        <f t="shared" si="48"/>
        <v>99.487766002749751</v>
      </c>
      <c r="I233" s="3">
        <f t="shared" si="56"/>
        <v>8.5534837117231602E-2</v>
      </c>
      <c r="J233" s="4">
        <f t="shared" si="57"/>
        <v>6.2323627324544356E-2</v>
      </c>
      <c r="K233" s="17">
        <v>8.112908649155752E-2</v>
      </c>
      <c r="L233" s="23">
        <v>1327</v>
      </c>
      <c r="M233" s="13">
        <v>1.1942999999999999</v>
      </c>
      <c r="N233" s="13">
        <v>1.6145712929954148</v>
      </c>
    </row>
    <row r="234" spans="1:14">
      <c r="A234" s="22" t="str">
        <v>Avicennia schaueriana</v>
      </c>
      <c r="B234" s="12" t="s">
        <v>10</v>
      </c>
      <c r="C234" s="23">
        <f t="shared" si="53"/>
        <v>82189</v>
      </c>
      <c r="D234" s="13">
        <f t="shared" si="54"/>
        <v>73.970100000000002</v>
      </c>
      <c r="E234" s="2">
        <v>2015</v>
      </c>
      <c r="F234" s="2">
        <v>33</v>
      </c>
      <c r="G234" s="29">
        <f t="shared" si="55"/>
        <v>81735</v>
      </c>
      <c r="H234" s="27">
        <f t="shared" si="48"/>
        <v>99.44761464429547</v>
      </c>
      <c r="I234" s="3">
        <f t="shared" si="56"/>
        <v>4.035808629292633E-2</v>
      </c>
      <c r="J234" s="4">
        <f t="shared" si="57"/>
        <v>-4.5176750824305272E-2</v>
      </c>
      <c r="K234" s="17">
        <v>8.112908649155752E-2</v>
      </c>
      <c r="L234" s="23">
        <v>1327</v>
      </c>
      <c r="M234" s="13">
        <v>1.1942999999999999</v>
      </c>
      <c r="N234" s="13">
        <v>1.6145712929954148</v>
      </c>
    </row>
    <row r="235" spans="1:14">
      <c r="A235" s="22" t="str">
        <v>Avicennia schaueriana</v>
      </c>
      <c r="B235" s="12" t="s">
        <v>10</v>
      </c>
      <c r="C235" s="23">
        <f t="shared" si="53"/>
        <v>82189</v>
      </c>
      <c r="D235" s="13">
        <f t="shared" si="54"/>
        <v>73.970100000000002</v>
      </c>
      <c r="E235" s="2">
        <v>2016</v>
      </c>
      <c r="F235" s="2">
        <v>431</v>
      </c>
      <c r="G235" s="29">
        <f t="shared" si="55"/>
        <v>81304</v>
      </c>
      <c r="H235" s="27">
        <f t="shared" si="48"/>
        <v>98.923213568725743</v>
      </c>
      <c r="I235" s="3">
        <f t="shared" si="56"/>
        <v>0.52731388022267078</v>
      </c>
      <c r="J235" s="4">
        <f t="shared" si="57"/>
        <v>0.48695579392974447</v>
      </c>
      <c r="K235" s="17">
        <v>8.112908649155752E-2</v>
      </c>
      <c r="L235" s="23">
        <v>1327</v>
      </c>
      <c r="M235" s="13">
        <v>1.1942999999999999</v>
      </c>
      <c r="N235" s="13">
        <v>1.6145712929954148</v>
      </c>
    </row>
    <row r="236" spans="1:14">
      <c r="A236" s="22" t="str">
        <v>Avicennia schaueriana</v>
      </c>
      <c r="B236" s="12" t="s">
        <v>10</v>
      </c>
      <c r="C236" s="23">
        <f t="shared" si="53"/>
        <v>82189</v>
      </c>
      <c r="D236" s="13">
        <f t="shared" si="54"/>
        <v>73.970100000000002</v>
      </c>
      <c r="E236" s="2">
        <v>2017</v>
      </c>
      <c r="F236" s="2">
        <v>128</v>
      </c>
      <c r="G236" s="29">
        <f t="shared" si="55"/>
        <v>81176</v>
      </c>
      <c r="H236" s="27">
        <f t="shared" si="48"/>
        <v>98.767474966236364</v>
      </c>
      <c r="I236" s="3">
        <f t="shared" si="56"/>
        <v>0.15743382859391911</v>
      </c>
      <c r="J236" s="4">
        <f t="shared" si="57"/>
        <v>-0.3698800516287517</v>
      </c>
      <c r="K236" s="17">
        <v>8.112908649155752E-2</v>
      </c>
      <c r="L236" s="23">
        <v>1327</v>
      </c>
      <c r="M236" s="13">
        <v>1.1942999999999999</v>
      </c>
      <c r="N236" s="13">
        <v>1.6145712929954148</v>
      </c>
    </row>
    <row r="237" spans="1:14">
      <c r="A237" s="22" t="str">
        <v>Avicennia schaueriana</v>
      </c>
      <c r="B237" s="12" t="s">
        <v>10</v>
      </c>
      <c r="C237" s="23">
        <f t="shared" si="53"/>
        <v>82189</v>
      </c>
      <c r="D237" s="13">
        <f t="shared" si="54"/>
        <v>73.970100000000002</v>
      </c>
      <c r="E237" s="2">
        <v>2018</v>
      </c>
      <c r="F237" s="2">
        <v>47</v>
      </c>
      <c r="G237" s="29">
        <f t="shared" si="55"/>
        <v>81129</v>
      </c>
      <c r="H237" s="27">
        <f t="shared" si="48"/>
        <v>98.710289698134787</v>
      </c>
      <c r="I237" s="3">
        <f t="shared" si="56"/>
        <v>5.789888637035577E-2</v>
      </c>
      <c r="J237" s="4">
        <f t="shared" si="57"/>
        <v>-9.9534942223563336E-2</v>
      </c>
      <c r="K237" s="17">
        <v>8.112908649155752E-2</v>
      </c>
      <c r="L237" s="23">
        <v>1327</v>
      </c>
      <c r="M237" s="13">
        <v>1.1942999999999999</v>
      </c>
      <c r="N237" s="13">
        <v>1.6145712929954148</v>
      </c>
    </row>
    <row r="238" spans="1:14">
      <c r="A238" s="22" t="str">
        <v>Avicennia schaueriana</v>
      </c>
      <c r="B238" s="12" t="s">
        <v>10</v>
      </c>
      <c r="C238" s="23">
        <f t="shared" si="53"/>
        <v>82189</v>
      </c>
      <c r="D238" s="13">
        <f t="shared" si="54"/>
        <v>73.970100000000002</v>
      </c>
      <c r="E238" s="2">
        <v>2019</v>
      </c>
      <c r="F238" s="2">
        <v>22</v>
      </c>
      <c r="G238" s="29">
        <f t="shared" si="55"/>
        <v>81107</v>
      </c>
      <c r="H238" s="27">
        <f t="shared" si="48"/>
        <v>98.683522125831928</v>
      </c>
      <c r="I238" s="3">
        <f t="shared" si="56"/>
        <v>2.711730700489344E-2</v>
      </c>
      <c r="J238" s="4">
        <f t="shared" si="57"/>
        <v>-3.078157936546233E-2</v>
      </c>
      <c r="K238" s="17">
        <v>8.112908649155752E-2</v>
      </c>
      <c r="L238" s="23">
        <v>1327</v>
      </c>
      <c r="M238" s="13">
        <v>1.1942999999999999</v>
      </c>
      <c r="N238" s="13">
        <v>1.6145712929954148</v>
      </c>
    </row>
    <row r="239" spans="1:14">
      <c r="A239" s="22" t="str">
        <v>Avicennia schaueriana</v>
      </c>
      <c r="B239" s="12" t="s">
        <v>10</v>
      </c>
      <c r="C239" s="23">
        <f t="shared" si="53"/>
        <v>82189</v>
      </c>
      <c r="D239" s="13">
        <f t="shared" si="54"/>
        <v>73.970100000000002</v>
      </c>
      <c r="E239" s="2">
        <v>2020</v>
      </c>
      <c r="F239" s="2">
        <v>227</v>
      </c>
      <c r="G239" s="29">
        <f t="shared" si="55"/>
        <v>80880</v>
      </c>
      <c r="H239" s="27">
        <f t="shared" si="48"/>
        <v>98.407329447979649</v>
      </c>
      <c r="I239" s="3">
        <f t="shared" si="56"/>
        <v>0.27987719925530474</v>
      </c>
      <c r="J239" s="4">
        <f t="shared" si="57"/>
        <v>0.25275989225041129</v>
      </c>
      <c r="K239" s="17">
        <v>8.112908649155752E-2</v>
      </c>
      <c r="L239" s="23">
        <v>1327</v>
      </c>
      <c r="M239" s="13">
        <v>1.1942999999999999</v>
      </c>
      <c r="N239" s="13">
        <v>1.6145712929954148</v>
      </c>
    </row>
    <row r="240" spans="1:14">
      <c r="A240" s="22" t="str">
        <v>Avicennia schaueriana</v>
      </c>
      <c r="B240" s="12" t="s">
        <v>11</v>
      </c>
      <c r="C240" s="23">
        <f>93629</f>
        <v>93629</v>
      </c>
      <c r="D240" s="13">
        <f>93629*0.0009</f>
        <v>84.266099999999994</v>
      </c>
      <c r="E240" s="2">
        <v>2001</v>
      </c>
      <c r="F240" s="2">
        <v>18</v>
      </c>
      <c r="G240" s="29">
        <f>C240-F240</f>
        <v>93611</v>
      </c>
      <c r="H240" s="27">
        <f t="shared" si="48"/>
        <v>99.980775187174913</v>
      </c>
      <c r="I240" s="3">
        <f>100*(F240/C240)</f>
        <v>1.9224812825086243E-2</v>
      </c>
      <c r="J240" s="4" t="s">
        <v>20</v>
      </c>
      <c r="K240" s="17">
        <f>AVERAGE(I240:I259)</f>
        <v>0.10981241814028948</v>
      </c>
      <c r="L240" s="23">
        <v>858</v>
      </c>
      <c r="M240" s="13">
        <f>L240*0.0009</f>
        <v>0.7722</v>
      </c>
      <c r="N240" s="13">
        <f>100*(1-(D240-M240)/D240)</f>
        <v>0.91638274466244729</v>
      </c>
    </row>
    <row r="241" spans="1:14">
      <c r="A241" s="22" t="str">
        <v>Avicennia schaueriana</v>
      </c>
      <c r="B241" s="12" t="s">
        <v>11</v>
      </c>
      <c r="C241" s="23">
        <f t="shared" ref="C241:C258" si="58">93629</f>
        <v>93629</v>
      </c>
      <c r="D241" s="13">
        <f t="shared" ref="D241:D258" si="59">93629*0.0009</f>
        <v>84.266099999999994</v>
      </c>
      <c r="E241" s="2">
        <v>2002</v>
      </c>
      <c r="F241" s="2">
        <v>6</v>
      </c>
      <c r="G241" s="29">
        <f>G240-F241</f>
        <v>93605</v>
      </c>
      <c r="H241" s="27">
        <f t="shared" si="48"/>
        <v>99.974366916233208</v>
      </c>
      <c r="I241" s="3">
        <f>100*F241/G240</f>
        <v>6.4095031566803046E-3</v>
      </c>
      <c r="J241" s="4">
        <f>I241-I240</f>
        <v>-1.2815309668405939E-2</v>
      </c>
      <c r="K241" s="17">
        <v>0.10981241814028948</v>
      </c>
      <c r="L241" s="23">
        <v>858</v>
      </c>
      <c r="M241" s="13">
        <v>0.7722</v>
      </c>
      <c r="N241" s="13">
        <v>0.91638274466244729</v>
      </c>
    </row>
    <row r="242" spans="1:14">
      <c r="A242" s="22" t="str">
        <v>Avicennia schaueriana</v>
      </c>
      <c r="B242" s="12" t="s">
        <v>11</v>
      </c>
      <c r="C242" s="23">
        <f t="shared" si="58"/>
        <v>93629</v>
      </c>
      <c r="D242" s="13">
        <f t="shared" si="59"/>
        <v>84.266099999999994</v>
      </c>
      <c r="E242" s="2">
        <v>2003</v>
      </c>
      <c r="F242" s="2">
        <v>6</v>
      </c>
      <c r="G242" s="29">
        <f t="shared" ref="G242:G258" si="60">G241-F242</f>
        <v>93599</v>
      </c>
      <c r="H242" s="27">
        <f t="shared" si="48"/>
        <v>99.967958645291517</v>
      </c>
      <c r="I242" s="3">
        <f t="shared" ref="I242:I259" si="61">100*F242/G241</f>
        <v>6.4099140003204954E-3</v>
      </c>
      <c r="J242" s="4">
        <f t="shared" ref="J242:J258" si="62">I242-I241</f>
        <v>4.1084364019085967E-7</v>
      </c>
      <c r="K242" s="17">
        <v>0.10981241814028948</v>
      </c>
      <c r="L242" s="23">
        <v>858</v>
      </c>
      <c r="M242" s="13">
        <v>0.7722</v>
      </c>
      <c r="N242" s="13">
        <v>0.91638274466244729</v>
      </c>
    </row>
    <row r="243" spans="1:14">
      <c r="A243" s="22" t="str">
        <v>Avicennia schaueriana</v>
      </c>
      <c r="B243" s="12" t="s">
        <v>11</v>
      </c>
      <c r="C243" s="23">
        <f t="shared" si="58"/>
        <v>93629</v>
      </c>
      <c r="D243" s="13">
        <f t="shared" si="59"/>
        <v>84.266099999999994</v>
      </c>
      <c r="E243" s="2">
        <v>2004</v>
      </c>
      <c r="F243" s="2">
        <v>3</v>
      </c>
      <c r="G243" s="29">
        <f t="shared" si="60"/>
        <v>93596</v>
      </c>
      <c r="H243" s="27">
        <f t="shared" si="48"/>
        <v>99.964754509820679</v>
      </c>
      <c r="I243" s="3">
        <f t="shared" si="61"/>
        <v>3.2051624483167554E-3</v>
      </c>
      <c r="J243" s="4">
        <f t="shared" si="62"/>
        <v>-3.2047515520037401E-3</v>
      </c>
      <c r="K243" s="17">
        <v>0.10981241814028948</v>
      </c>
      <c r="L243" s="23">
        <v>858</v>
      </c>
      <c r="M243" s="13">
        <v>0.7722</v>
      </c>
      <c r="N243" s="13">
        <v>0.91638274466244729</v>
      </c>
    </row>
    <row r="244" spans="1:14">
      <c r="A244" s="22" t="str">
        <v>Avicennia schaueriana</v>
      </c>
      <c r="B244" s="12" t="s">
        <v>11</v>
      </c>
      <c r="C244" s="23">
        <f t="shared" si="58"/>
        <v>93629</v>
      </c>
      <c r="D244" s="13">
        <f t="shared" si="59"/>
        <v>84.266099999999994</v>
      </c>
      <c r="E244" s="2">
        <v>2005</v>
      </c>
      <c r="F244" s="2">
        <v>7</v>
      </c>
      <c r="G244" s="29">
        <f t="shared" si="60"/>
        <v>93589</v>
      </c>
      <c r="H244" s="27">
        <f t="shared" si="48"/>
        <v>99.957278193722033</v>
      </c>
      <c r="I244" s="3">
        <f t="shared" si="61"/>
        <v>7.4789520919697422E-3</v>
      </c>
      <c r="J244" s="4">
        <f t="shared" si="62"/>
        <v>4.2737896436529869E-3</v>
      </c>
      <c r="K244" s="17">
        <v>0.10981241814028948</v>
      </c>
      <c r="L244" s="23">
        <v>858</v>
      </c>
      <c r="M244" s="13">
        <v>0.7722</v>
      </c>
      <c r="N244" s="13">
        <v>0.91638274466244729</v>
      </c>
    </row>
    <row r="245" spans="1:14">
      <c r="A245" s="22" t="str">
        <v>Avicennia schaueriana</v>
      </c>
      <c r="B245" s="12" t="s">
        <v>11</v>
      </c>
      <c r="C245" s="23">
        <f t="shared" si="58"/>
        <v>93629</v>
      </c>
      <c r="D245" s="13">
        <f t="shared" si="59"/>
        <v>84.266099999999994</v>
      </c>
      <c r="E245" s="2">
        <v>2006</v>
      </c>
      <c r="F245" s="2">
        <v>23</v>
      </c>
      <c r="G245" s="29">
        <f t="shared" si="60"/>
        <v>93566</v>
      </c>
      <c r="H245" s="27">
        <f t="shared" si="48"/>
        <v>99.932713155112197</v>
      </c>
      <c r="I245" s="3">
        <f t="shared" si="61"/>
        <v>2.4575537723450405E-2</v>
      </c>
      <c r="J245" s="4">
        <f t="shared" si="62"/>
        <v>1.7096585631480664E-2</v>
      </c>
      <c r="K245" s="17">
        <v>0.10981241814028948</v>
      </c>
      <c r="L245" s="23">
        <v>858</v>
      </c>
      <c r="M245" s="13">
        <v>0.7722</v>
      </c>
      <c r="N245" s="13">
        <v>0.91638274466244729</v>
      </c>
    </row>
    <row r="246" spans="1:14">
      <c r="A246" s="22" t="str">
        <v>Avicennia schaueriana</v>
      </c>
      <c r="B246" s="12" t="s">
        <v>11</v>
      </c>
      <c r="C246" s="23">
        <f t="shared" si="58"/>
        <v>93629</v>
      </c>
      <c r="D246" s="13">
        <f t="shared" si="59"/>
        <v>84.266099999999994</v>
      </c>
      <c r="E246" s="2">
        <v>2007</v>
      </c>
      <c r="F246" s="2">
        <v>11</v>
      </c>
      <c r="G246" s="29">
        <f t="shared" si="60"/>
        <v>93555</v>
      </c>
      <c r="H246" s="27">
        <f t="shared" si="48"/>
        <v>99.920964658385756</v>
      </c>
      <c r="I246" s="3">
        <f t="shared" si="61"/>
        <v>1.1756407241946862E-2</v>
      </c>
      <c r="J246" s="4">
        <f t="shared" si="62"/>
        <v>-1.2819130481503543E-2</v>
      </c>
      <c r="K246" s="17">
        <v>0.10981241814028948</v>
      </c>
      <c r="L246" s="23">
        <v>858</v>
      </c>
      <c r="M246" s="13">
        <v>0.7722</v>
      </c>
      <c r="N246" s="13">
        <v>0.91638274466244729</v>
      </c>
    </row>
    <row r="247" spans="1:14">
      <c r="A247" s="22" t="str">
        <v>Avicennia schaueriana</v>
      </c>
      <c r="B247" s="12" t="s">
        <v>11</v>
      </c>
      <c r="C247" s="23">
        <f t="shared" si="58"/>
        <v>93629</v>
      </c>
      <c r="D247" s="13">
        <f t="shared" si="59"/>
        <v>84.266099999999994</v>
      </c>
      <c r="E247" s="2">
        <v>2008</v>
      </c>
      <c r="F247" s="2">
        <v>10</v>
      </c>
      <c r="G247" s="29">
        <f t="shared" si="60"/>
        <v>93545</v>
      </c>
      <c r="H247" s="27">
        <f t="shared" si="48"/>
        <v>99.910284206816272</v>
      </c>
      <c r="I247" s="3">
        <f t="shared" si="61"/>
        <v>1.0688899577788466E-2</v>
      </c>
      <c r="J247" s="4">
        <f t="shared" si="62"/>
        <v>-1.0675076641583955E-3</v>
      </c>
      <c r="K247" s="17">
        <v>0.10981241814028948</v>
      </c>
      <c r="L247" s="23">
        <v>858</v>
      </c>
      <c r="M247" s="13">
        <v>0.7722</v>
      </c>
      <c r="N247" s="13">
        <v>0.91638274466244729</v>
      </c>
    </row>
    <row r="248" spans="1:14">
      <c r="A248" s="22" t="str">
        <v>Avicennia schaueriana</v>
      </c>
      <c r="B248" s="12" t="s">
        <v>11</v>
      </c>
      <c r="C248" s="23">
        <f t="shared" si="58"/>
        <v>93629</v>
      </c>
      <c r="D248" s="13">
        <f t="shared" si="59"/>
        <v>84.266099999999994</v>
      </c>
      <c r="E248" s="2">
        <v>2009</v>
      </c>
      <c r="F248" s="2">
        <v>2</v>
      </c>
      <c r="G248" s="29">
        <f t="shared" si="60"/>
        <v>93543</v>
      </c>
      <c r="H248" s="27">
        <f t="shared" si="48"/>
        <v>99.908148116502375</v>
      </c>
      <c r="I248" s="3">
        <f t="shared" si="61"/>
        <v>2.1380084451333584E-3</v>
      </c>
      <c r="J248" s="4">
        <f t="shared" si="62"/>
        <v>-8.5508911326551071E-3</v>
      </c>
      <c r="K248" s="17">
        <v>0.10981241814028948</v>
      </c>
      <c r="L248" s="23">
        <v>858</v>
      </c>
      <c r="M248" s="13">
        <v>0.7722</v>
      </c>
      <c r="N248" s="13">
        <v>0.91638274466244729</v>
      </c>
    </row>
    <row r="249" spans="1:14">
      <c r="A249" s="22" t="str">
        <v>Avicennia schaueriana</v>
      </c>
      <c r="B249" s="12" t="s">
        <v>11</v>
      </c>
      <c r="C249" s="23">
        <f t="shared" si="58"/>
        <v>93629</v>
      </c>
      <c r="D249" s="13">
        <f t="shared" si="59"/>
        <v>84.266099999999994</v>
      </c>
      <c r="E249" s="2">
        <v>2010</v>
      </c>
      <c r="F249" s="2">
        <v>24</v>
      </c>
      <c r="G249" s="29">
        <f t="shared" si="60"/>
        <v>93519</v>
      </c>
      <c r="H249" s="27">
        <f t="shared" si="48"/>
        <v>99.882515032735583</v>
      </c>
      <c r="I249" s="3">
        <f t="shared" si="61"/>
        <v>2.5656649882941536E-2</v>
      </c>
      <c r="J249" s="4">
        <f t="shared" si="62"/>
        <v>2.3518641437808178E-2</v>
      </c>
      <c r="K249" s="17">
        <v>0.10981241814028948</v>
      </c>
      <c r="L249" s="23">
        <v>858</v>
      </c>
      <c r="M249" s="13">
        <v>0.7722</v>
      </c>
      <c r="N249" s="13">
        <v>0.91638274466244729</v>
      </c>
    </row>
    <row r="250" spans="1:14">
      <c r="A250" s="22" t="str">
        <v>Avicennia schaueriana</v>
      </c>
      <c r="B250" s="12" t="s">
        <v>11</v>
      </c>
      <c r="C250" s="23">
        <f t="shared" si="58"/>
        <v>93629</v>
      </c>
      <c r="D250" s="13">
        <f t="shared" si="59"/>
        <v>84.266099999999994</v>
      </c>
      <c r="E250" s="2">
        <v>2011</v>
      </c>
      <c r="F250" s="2">
        <v>10</v>
      </c>
      <c r="G250" s="29">
        <f t="shared" si="60"/>
        <v>93509</v>
      </c>
      <c r="H250" s="27">
        <f t="shared" si="48"/>
        <v>99.871834581166098</v>
      </c>
      <c r="I250" s="3">
        <f t="shared" si="61"/>
        <v>1.0693014253788E-2</v>
      </c>
      <c r="J250" s="4">
        <f t="shared" si="62"/>
        <v>-1.4963635629153536E-2</v>
      </c>
      <c r="K250" s="17">
        <v>0.10981241814028948</v>
      </c>
      <c r="L250" s="23">
        <v>858</v>
      </c>
      <c r="M250" s="13">
        <v>0.7722</v>
      </c>
      <c r="N250" s="13">
        <v>0.91638274466244729</v>
      </c>
    </row>
    <row r="251" spans="1:14">
      <c r="A251" s="22" t="str">
        <v>Avicennia schaueriana</v>
      </c>
      <c r="B251" s="12" t="s">
        <v>11</v>
      </c>
      <c r="C251" s="23">
        <f t="shared" si="58"/>
        <v>93629</v>
      </c>
      <c r="D251" s="13">
        <f t="shared" si="59"/>
        <v>84.266099999999994</v>
      </c>
      <c r="E251" s="2">
        <v>2012</v>
      </c>
      <c r="F251" s="2">
        <v>10</v>
      </c>
      <c r="G251" s="29">
        <f t="shared" si="60"/>
        <v>93499</v>
      </c>
      <c r="H251" s="27">
        <f t="shared" si="48"/>
        <v>99.861154129596599</v>
      </c>
      <c r="I251" s="3">
        <f t="shared" si="61"/>
        <v>1.0694157781603909E-2</v>
      </c>
      <c r="J251" s="4">
        <f t="shared" si="62"/>
        <v>1.1435278159093593E-6</v>
      </c>
      <c r="K251" s="17">
        <v>0.10981241814028948</v>
      </c>
      <c r="L251" s="23">
        <v>858</v>
      </c>
      <c r="M251" s="13">
        <v>0.7722</v>
      </c>
      <c r="N251" s="13">
        <v>0.91638274466244729</v>
      </c>
    </row>
    <row r="252" spans="1:14">
      <c r="A252" s="22" t="str">
        <v>Avicennia schaueriana</v>
      </c>
      <c r="B252" s="12" t="s">
        <v>11</v>
      </c>
      <c r="C252" s="23">
        <f t="shared" si="58"/>
        <v>93629</v>
      </c>
      <c r="D252" s="13">
        <f t="shared" si="59"/>
        <v>84.266099999999994</v>
      </c>
      <c r="E252" s="2">
        <v>2013</v>
      </c>
      <c r="F252" s="2">
        <v>45</v>
      </c>
      <c r="G252" s="29">
        <f t="shared" si="60"/>
        <v>93454</v>
      </c>
      <c r="H252" s="27">
        <f t="shared" si="48"/>
        <v>99.813092097533882</v>
      </c>
      <c r="I252" s="3">
        <f t="shared" si="61"/>
        <v>4.8128856993122922E-2</v>
      </c>
      <c r="J252" s="4">
        <f t="shared" si="62"/>
        <v>3.7434699211519012E-2</v>
      </c>
      <c r="K252" s="17">
        <v>0.10981241814028948</v>
      </c>
      <c r="L252" s="23">
        <v>858</v>
      </c>
      <c r="M252" s="13">
        <v>0.7722</v>
      </c>
      <c r="N252" s="13">
        <v>0.91638274466244729</v>
      </c>
    </row>
    <row r="253" spans="1:14">
      <c r="A253" s="22" t="str">
        <v>Avicennia schaueriana</v>
      </c>
      <c r="B253" s="12" t="s">
        <v>11</v>
      </c>
      <c r="C253" s="23">
        <f t="shared" si="58"/>
        <v>93629</v>
      </c>
      <c r="D253" s="13">
        <f t="shared" si="59"/>
        <v>84.266099999999994</v>
      </c>
      <c r="E253" s="2">
        <v>2014</v>
      </c>
      <c r="F253" s="2">
        <v>69</v>
      </c>
      <c r="G253" s="29">
        <f t="shared" si="60"/>
        <v>93385</v>
      </c>
      <c r="H253" s="27">
        <f t="shared" si="48"/>
        <v>99.739396981704388</v>
      </c>
      <c r="I253" s="3">
        <f t="shared" si="61"/>
        <v>7.3833115757484968E-2</v>
      </c>
      <c r="J253" s="4">
        <f t="shared" si="62"/>
        <v>2.5704258764362047E-2</v>
      </c>
      <c r="K253" s="17">
        <v>0.10981241814028948</v>
      </c>
      <c r="L253" s="23">
        <v>858</v>
      </c>
      <c r="M253" s="13">
        <v>0.7722</v>
      </c>
      <c r="N253" s="13">
        <v>0.91638274466244729</v>
      </c>
    </row>
    <row r="254" spans="1:14">
      <c r="A254" s="22" t="str">
        <v>Avicennia schaueriana</v>
      </c>
      <c r="B254" s="12" t="s">
        <v>11</v>
      </c>
      <c r="C254" s="23">
        <f t="shared" si="58"/>
        <v>93629</v>
      </c>
      <c r="D254" s="13">
        <f t="shared" si="59"/>
        <v>84.266099999999994</v>
      </c>
      <c r="E254" s="2">
        <v>2015</v>
      </c>
      <c r="F254" s="2">
        <v>41</v>
      </c>
      <c r="G254" s="29">
        <f t="shared" si="60"/>
        <v>93344</v>
      </c>
      <c r="H254" s="27">
        <f t="shared" si="48"/>
        <v>99.695607130269465</v>
      </c>
      <c r="I254" s="3">
        <f t="shared" si="61"/>
        <v>4.3904267280612516E-2</v>
      </c>
      <c r="J254" s="4">
        <f t="shared" si="62"/>
        <v>-2.9928848476872452E-2</v>
      </c>
      <c r="K254" s="17">
        <v>0.10981241814028948</v>
      </c>
      <c r="L254" s="23">
        <v>858</v>
      </c>
      <c r="M254" s="13">
        <v>0.7722</v>
      </c>
      <c r="N254" s="13">
        <v>0.91638274466244729</v>
      </c>
    </row>
    <row r="255" spans="1:14">
      <c r="A255" s="22" t="str">
        <v>Avicennia schaueriana</v>
      </c>
      <c r="B255" s="12" t="s">
        <v>11</v>
      </c>
      <c r="C255" s="23">
        <f t="shared" si="58"/>
        <v>93629</v>
      </c>
      <c r="D255" s="13">
        <f t="shared" si="59"/>
        <v>84.266099999999994</v>
      </c>
      <c r="E255" s="2">
        <v>2016</v>
      </c>
      <c r="F255" s="2">
        <v>37</v>
      </c>
      <c r="G255" s="29">
        <f t="shared" si="60"/>
        <v>93307</v>
      </c>
      <c r="H255" s="27">
        <f t="shared" si="48"/>
        <v>99.656089459462351</v>
      </c>
      <c r="I255" s="3">
        <f t="shared" si="61"/>
        <v>3.9638327048337335E-2</v>
      </c>
      <c r="J255" s="4">
        <f t="shared" si="62"/>
        <v>-4.265940232275181E-3</v>
      </c>
      <c r="K255" s="17">
        <v>0.10981241814028948</v>
      </c>
      <c r="L255" s="23">
        <v>858</v>
      </c>
      <c r="M255" s="13">
        <v>0.7722</v>
      </c>
      <c r="N255" s="13">
        <v>0.91638274466244729</v>
      </c>
    </row>
    <row r="256" spans="1:14">
      <c r="A256" s="22" t="str">
        <v>Avicennia schaueriana</v>
      </c>
      <c r="B256" s="12" t="s">
        <v>11</v>
      </c>
      <c r="C256" s="23">
        <f t="shared" si="58"/>
        <v>93629</v>
      </c>
      <c r="D256" s="13">
        <f t="shared" si="59"/>
        <v>84.266099999999994</v>
      </c>
      <c r="E256" s="2">
        <v>2017</v>
      </c>
      <c r="F256" s="2">
        <v>257</v>
      </c>
      <c r="G256" s="29">
        <f t="shared" si="60"/>
        <v>93050</v>
      </c>
      <c r="H256" s="27">
        <f t="shared" si="48"/>
        <v>99.381601854126387</v>
      </c>
      <c r="I256" s="3">
        <f t="shared" si="61"/>
        <v>0.27543485483404245</v>
      </c>
      <c r="J256" s="4">
        <f t="shared" si="62"/>
        <v>0.23579652778570512</v>
      </c>
      <c r="K256" s="17">
        <v>0.10981241814028948</v>
      </c>
      <c r="L256" s="23">
        <v>858</v>
      </c>
      <c r="M256" s="13">
        <v>0.7722</v>
      </c>
      <c r="N256" s="13">
        <v>0.91638274466244729</v>
      </c>
    </row>
    <row r="257" spans="1:14">
      <c r="A257" s="22" t="str">
        <v>Avicennia schaueriana</v>
      </c>
      <c r="B257" s="12" t="s">
        <v>11</v>
      </c>
      <c r="C257" s="23">
        <f t="shared" si="58"/>
        <v>93629</v>
      </c>
      <c r="D257" s="13">
        <f t="shared" si="59"/>
        <v>84.266099999999994</v>
      </c>
      <c r="E257" s="2">
        <v>2019</v>
      </c>
      <c r="F257" s="2">
        <v>7</v>
      </c>
      <c r="G257" s="29">
        <f t="shared" si="60"/>
        <v>93043</v>
      </c>
      <c r="H257" s="27">
        <f t="shared" si="48"/>
        <v>99.374125538027741</v>
      </c>
      <c r="I257" s="3">
        <f t="shared" si="61"/>
        <v>7.5228371843095113E-3</v>
      </c>
      <c r="J257" s="4">
        <f t="shared" si="62"/>
        <v>-0.26791201764973294</v>
      </c>
      <c r="K257" s="17">
        <v>0.10981241814028948</v>
      </c>
      <c r="L257" s="23">
        <v>858</v>
      </c>
      <c r="M257" s="13">
        <v>0.7722</v>
      </c>
      <c r="N257" s="13">
        <v>0.91638274466244729</v>
      </c>
    </row>
    <row r="258" spans="1:14">
      <c r="A258" s="22" t="str">
        <v>Avicennia schaueriana</v>
      </c>
      <c r="B258" s="12" t="s">
        <v>11</v>
      </c>
      <c r="C258" s="23">
        <f t="shared" si="58"/>
        <v>93629</v>
      </c>
      <c r="D258" s="13">
        <f t="shared" si="59"/>
        <v>84.266099999999994</v>
      </c>
      <c r="E258" s="2">
        <v>2020</v>
      </c>
      <c r="F258" s="2">
        <v>103</v>
      </c>
      <c r="G258" s="29">
        <f t="shared" si="60"/>
        <v>92940</v>
      </c>
      <c r="H258" s="27">
        <f t="shared" si="48"/>
        <v>99.26411688686197</v>
      </c>
      <c r="I258" s="3">
        <f t="shared" si="61"/>
        <v>0.11070150360585966</v>
      </c>
      <c r="J258" s="4">
        <f t="shared" si="62"/>
        <v>0.10317866642155014</v>
      </c>
      <c r="K258" s="17">
        <v>0.10981241814028948</v>
      </c>
      <c r="L258" s="23">
        <v>858</v>
      </c>
      <c r="M258" s="13">
        <v>0.7722</v>
      </c>
      <c r="N258" s="13">
        <v>0.91638274466244729</v>
      </c>
    </row>
    <row r="259" spans="1:14">
      <c r="A259" s="22" t="str">
        <v>Avicennia schaueriana</v>
      </c>
      <c r="B259" s="12" t="s">
        <v>4</v>
      </c>
      <c r="C259" s="23">
        <f>11590</f>
        <v>11590</v>
      </c>
      <c r="D259" s="13">
        <f>11590*0.0009</f>
        <v>10.430999999999999</v>
      </c>
      <c r="E259" s="2">
        <v>2001</v>
      </c>
      <c r="F259" s="2">
        <v>169</v>
      </c>
      <c r="G259" s="29">
        <f>C259-F259</f>
        <v>11421</v>
      </c>
      <c r="H259" s="27">
        <f t="shared" ref="H259:H318" si="63">100*(G259/C259)</f>
        <v>98.541846419327001</v>
      </c>
      <c r="I259" s="3">
        <f>100*(F259/C259)</f>
        <v>1.4581535806729939</v>
      </c>
      <c r="J259" s="4" t="s">
        <v>20</v>
      </c>
      <c r="K259" s="17">
        <f>AVERAGE(I259:I278)</f>
        <v>13.472753885305824</v>
      </c>
      <c r="L259" s="23">
        <v>11220</v>
      </c>
      <c r="M259" s="13">
        <f>L259*0.0009</f>
        <v>10.097999999999999</v>
      </c>
      <c r="N259" s="13">
        <f>100*(1-(D259-M259)/D259)</f>
        <v>96.807592752372727</v>
      </c>
    </row>
    <row r="260" spans="1:14">
      <c r="A260" s="22" t="str">
        <v>Avicennia schaueriana</v>
      </c>
      <c r="B260" s="12" t="s">
        <v>4</v>
      </c>
      <c r="C260" s="23">
        <f>11590</f>
        <v>11590</v>
      </c>
      <c r="D260" s="13">
        <f t="shared" ref="D260:D278" si="64">11590*0.0009</f>
        <v>10.430999999999999</v>
      </c>
      <c r="E260" s="2">
        <v>2002</v>
      </c>
      <c r="F260" s="2">
        <v>284</v>
      </c>
      <c r="G260" s="29">
        <f>G259-F260</f>
        <v>11137</v>
      </c>
      <c r="H260" s="27">
        <f t="shared" si="63"/>
        <v>96.091458153580675</v>
      </c>
      <c r="I260" s="3">
        <f>100*F260/G259</f>
        <v>2.4866474039050872</v>
      </c>
      <c r="J260" s="4">
        <f>I260-I259</f>
        <v>1.0284938232320933</v>
      </c>
      <c r="K260" s="17">
        <v>13.472753885305824</v>
      </c>
      <c r="L260" s="23">
        <v>11220</v>
      </c>
      <c r="M260" s="13">
        <v>10.097999999999999</v>
      </c>
      <c r="N260" s="13">
        <v>96.807592752372727</v>
      </c>
    </row>
    <row r="261" spans="1:14">
      <c r="A261" s="22" t="str">
        <v>Avicennia schaueriana</v>
      </c>
      <c r="B261" s="12" t="s">
        <v>4</v>
      </c>
      <c r="C261" s="23">
        <f>11590</f>
        <v>11590</v>
      </c>
      <c r="D261" s="13">
        <f t="shared" si="64"/>
        <v>10.430999999999999</v>
      </c>
      <c r="E261" s="2">
        <v>2003</v>
      </c>
      <c r="F261" s="2">
        <v>156</v>
      </c>
      <c r="G261" s="29">
        <f t="shared" ref="G261:G278" si="65">G260-F261</f>
        <v>10981</v>
      </c>
      <c r="H261" s="27">
        <f t="shared" si="63"/>
        <v>94.745470232959448</v>
      </c>
      <c r="I261" s="3">
        <f t="shared" ref="I261:I278" si="66">100*F261/G260</f>
        <v>1.4007362844572147</v>
      </c>
      <c r="J261" s="4">
        <f t="shared" ref="J261:J278" si="67">I261-I260</f>
        <v>-1.0859111194478726</v>
      </c>
      <c r="K261" s="17">
        <v>13.472753885305824</v>
      </c>
      <c r="L261" s="23">
        <v>11220</v>
      </c>
      <c r="M261" s="13">
        <v>10.097999999999999</v>
      </c>
      <c r="N261" s="13">
        <v>96.807592752372727</v>
      </c>
    </row>
    <row r="262" spans="1:14">
      <c r="A262" s="22" t="str">
        <v>Avicennia schaueriana</v>
      </c>
      <c r="B262" s="12" t="s">
        <v>4</v>
      </c>
      <c r="C262" s="23">
        <f>11590</f>
        <v>11590</v>
      </c>
      <c r="D262" s="13">
        <f t="shared" si="64"/>
        <v>10.430999999999999</v>
      </c>
      <c r="E262" s="2">
        <v>2004</v>
      </c>
      <c r="F262" s="2">
        <v>752</v>
      </c>
      <c r="G262" s="29">
        <f t="shared" si="65"/>
        <v>10229</v>
      </c>
      <c r="H262" s="27">
        <f t="shared" si="63"/>
        <v>88.257118205349443</v>
      </c>
      <c r="I262" s="3">
        <f t="shared" si="66"/>
        <v>6.8481923322101812</v>
      </c>
      <c r="J262" s="4">
        <f t="shared" si="67"/>
        <v>5.4474560477529668</v>
      </c>
      <c r="K262" s="17">
        <v>13.472753885305824</v>
      </c>
      <c r="L262" s="23">
        <v>11220</v>
      </c>
      <c r="M262" s="13">
        <v>10.097999999999999</v>
      </c>
      <c r="N262" s="13">
        <v>96.807592752372727</v>
      </c>
    </row>
    <row r="263" spans="1:14">
      <c r="A263" s="22" t="str">
        <v>Avicennia schaueriana</v>
      </c>
      <c r="B263" s="12" t="s">
        <v>4</v>
      </c>
      <c r="C263" s="23">
        <f>11590</f>
        <v>11590</v>
      </c>
      <c r="D263" s="13">
        <f t="shared" si="64"/>
        <v>10.430999999999999</v>
      </c>
      <c r="E263" s="2">
        <v>2005</v>
      </c>
      <c r="F263" s="2">
        <v>186</v>
      </c>
      <c r="G263" s="29">
        <f t="shared" si="65"/>
        <v>10043</v>
      </c>
      <c r="H263" s="27">
        <f t="shared" si="63"/>
        <v>86.652286453839523</v>
      </c>
      <c r="I263" s="3">
        <f t="shared" si="66"/>
        <v>1.8183595659399745</v>
      </c>
      <c r="J263" s="4">
        <f t="shared" si="67"/>
        <v>-5.0298327662702071</v>
      </c>
      <c r="K263" s="17">
        <v>13.472753885305824</v>
      </c>
      <c r="L263" s="23">
        <v>11220</v>
      </c>
      <c r="M263" s="13">
        <v>10.097999999999999</v>
      </c>
      <c r="N263" s="13">
        <v>96.807592752372727</v>
      </c>
    </row>
    <row r="264" spans="1:14">
      <c r="A264" s="22" t="str">
        <v>Avicennia schaueriana</v>
      </c>
      <c r="B264" s="12" t="s">
        <v>4</v>
      </c>
      <c r="C264" s="23">
        <f>11590</f>
        <v>11590</v>
      </c>
      <c r="D264" s="13">
        <f t="shared" si="64"/>
        <v>10.430999999999999</v>
      </c>
      <c r="E264" s="2">
        <v>2006</v>
      </c>
      <c r="F264" s="2">
        <v>795</v>
      </c>
      <c r="G264" s="29">
        <f t="shared" si="65"/>
        <v>9248</v>
      </c>
      <c r="H264" s="27">
        <f t="shared" si="63"/>
        <v>79.792924935289051</v>
      </c>
      <c r="I264" s="3">
        <f t="shared" si="66"/>
        <v>7.9159613661256598</v>
      </c>
      <c r="J264" s="4">
        <f t="shared" si="67"/>
        <v>6.0976018001856858</v>
      </c>
      <c r="K264" s="17">
        <v>13.472753885305824</v>
      </c>
      <c r="L264" s="23">
        <v>11220</v>
      </c>
      <c r="M264" s="13">
        <v>10.097999999999999</v>
      </c>
      <c r="N264" s="13">
        <v>96.807592752372727</v>
      </c>
    </row>
    <row r="265" spans="1:14">
      <c r="A265" s="22" t="str">
        <v>Avicennia schaueriana</v>
      </c>
      <c r="B265" s="12" t="s">
        <v>4</v>
      </c>
      <c r="C265" s="23">
        <f>11590</f>
        <v>11590</v>
      </c>
      <c r="D265" s="13">
        <f t="shared" si="64"/>
        <v>10.430999999999999</v>
      </c>
      <c r="E265" s="2">
        <v>2007</v>
      </c>
      <c r="F265" s="2">
        <v>172</v>
      </c>
      <c r="G265" s="29">
        <f t="shared" si="65"/>
        <v>9076</v>
      </c>
      <c r="H265" s="27">
        <f t="shared" si="63"/>
        <v>78.308886971527187</v>
      </c>
      <c r="I265" s="3">
        <f t="shared" si="66"/>
        <v>1.8598615916955017</v>
      </c>
      <c r="J265" s="4">
        <f t="shared" si="67"/>
        <v>-6.0560997744301579</v>
      </c>
      <c r="K265" s="17">
        <v>13.472753885305824</v>
      </c>
      <c r="L265" s="23">
        <v>11220</v>
      </c>
      <c r="M265" s="13">
        <v>10.097999999999999</v>
      </c>
      <c r="N265" s="13">
        <v>96.807592752372727</v>
      </c>
    </row>
    <row r="266" spans="1:14">
      <c r="A266" s="22" t="str">
        <v>Avicennia schaueriana</v>
      </c>
      <c r="B266" s="12" t="s">
        <v>4</v>
      </c>
      <c r="C266" s="23">
        <f>11590</f>
        <v>11590</v>
      </c>
      <c r="D266" s="13">
        <f t="shared" si="64"/>
        <v>10.430999999999999</v>
      </c>
      <c r="E266" s="2">
        <v>2008</v>
      </c>
      <c r="F266" s="2">
        <v>444</v>
      </c>
      <c r="G266" s="29">
        <f t="shared" si="65"/>
        <v>8632</v>
      </c>
      <c r="H266" s="27">
        <f t="shared" si="63"/>
        <v>74.477998274374457</v>
      </c>
      <c r="I266" s="3">
        <f t="shared" si="66"/>
        <v>4.8920229175848391</v>
      </c>
      <c r="J266" s="4">
        <f t="shared" si="67"/>
        <v>3.0321613258893372</v>
      </c>
      <c r="K266" s="17">
        <v>13.472753885305824</v>
      </c>
      <c r="L266" s="23">
        <v>11220</v>
      </c>
      <c r="M266" s="13">
        <v>10.097999999999999</v>
      </c>
      <c r="N266" s="13">
        <v>96.807592752372727</v>
      </c>
    </row>
    <row r="267" spans="1:14">
      <c r="A267" s="22" t="str">
        <v>Avicennia schaueriana</v>
      </c>
      <c r="B267" s="12" t="s">
        <v>4</v>
      </c>
      <c r="C267" s="23">
        <f>11590</f>
        <v>11590</v>
      </c>
      <c r="D267" s="13">
        <f t="shared" si="64"/>
        <v>10.430999999999999</v>
      </c>
      <c r="E267" s="2">
        <v>2009</v>
      </c>
      <c r="F267" s="2">
        <v>358</v>
      </c>
      <c r="G267" s="29">
        <f t="shared" si="65"/>
        <v>8274</v>
      </c>
      <c r="H267" s="27">
        <f t="shared" si="63"/>
        <v>71.389128559102673</v>
      </c>
      <c r="I267" s="3">
        <f t="shared" si="66"/>
        <v>4.1473586654309544</v>
      </c>
      <c r="J267" s="4">
        <f t="shared" si="67"/>
        <v>-0.74466425215388465</v>
      </c>
      <c r="K267" s="17">
        <v>13.472753885305824</v>
      </c>
      <c r="L267" s="23">
        <v>11220</v>
      </c>
      <c r="M267" s="13">
        <v>10.097999999999999</v>
      </c>
      <c r="N267" s="13">
        <v>96.807592752372727</v>
      </c>
    </row>
    <row r="268" spans="1:14">
      <c r="A268" s="22" t="str">
        <v>Avicennia schaueriana</v>
      </c>
      <c r="B268" s="12" t="s">
        <v>4</v>
      </c>
      <c r="C268" s="23">
        <f>11590</f>
        <v>11590</v>
      </c>
      <c r="D268" s="13">
        <f t="shared" si="64"/>
        <v>10.430999999999999</v>
      </c>
      <c r="E268" s="2">
        <v>2010</v>
      </c>
      <c r="F268" s="2">
        <v>269</v>
      </c>
      <c r="G268" s="29">
        <f t="shared" si="65"/>
        <v>8005</v>
      </c>
      <c r="H268" s="27">
        <f t="shared" si="63"/>
        <v>69.068162208800686</v>
      </c>
      <c r="I268" s="3">
        <f t="shared" si="66"/>
        <v>3.2511481750060431</v>
      </c>
      <c r="J268" s="4">
        <f t="shared" si="67"/>
        <v>-0.8962104904249113</v>
      </c>
      <c r="K268" s="17">
        <v>13.472753885305824</v>
      </c>
      <c r="L268" s="23">
        <v>11220</v>
      </c>
      <c r="M268" s="13">
        <v>10.097999999999999</v>
      </c>
      <c r="N268" s="13">
        <v>96.807592752372727</v>
      </c>
    </row>
    <row r="269" spans="1:14">
      <c r="A269" s="22" t="str">
        <v>Avicennia schaueriana</v>
      </c>
      <c r="B269" s="12" t="s">
        <v>4</v>
      </c>
      <c r="C269" s="23">
        <f>11590</f>
        <v>11590</v>
      </c>
      <c r="D269" s="13">
        <f t="shared" si="64"/>
        <v>10.430999999999999</v>
      </c>
      <c r="E269" s="2">
        <v>2011</v>
      </c>
      <c r="F269" s="2">
        <v>78</v>
      </c>
      <c r="G269" s="29">
        <f t="shared" si="65"/>
        <v>7927</v>
      </c>
      <c r="H269" s="27">
        <f t="shared" si="63"/>
        <v>68.39516824849008</v>
      </c>
      <c r="I269" s="3">
        <f t="shared" si="66"/>
        <v>0.97439100562148662</v>
      </c>
      <c r="J269" s="4">
        <f t="shared" si="67"/>
        <v>-2.2767571693845565</v>
      </c>
      <c r="K269" s="17">
        <v>13.472753885305824</v>
      </c>
      <c r="L269" s="23">
        <v>11220</v>
      </c>
      <c r="M269" s="13">
        <v>10.097999999999999</v>
      </c>
      <c r="N269" s="13">
        <v>96.807592752372727</v>
      </c>
    </row>
    <row r="270" spans="1:14">
      <c r="A270" s="22" t="str">
        <v>Avicennia schaueriana</v>
      </c>
      <c r="B270" s="12" t="s">
        <v>4</v>
      </c>
      <c r="C270" s="23">
        <f>11590</f>
        <v>11590</v>
      </c>
      <c r="D270" s="13">
        <f t="shared" si="64"/>
        <v>10.430999999999999</v>
      </c>
      <c r="E270" s="2">
        <v>2012</v>
      </c>
      <c r="F270" s="2">
        <v>920</v>
      </c>
      <c r="G270" s="29">
        <f t="shared" si="65"/>
        <v>7007</v>
      </c>
      <c r="H270" s="27">
        <f t="shared" si="63"/>
        <v>60.457290767903359</v>
      </c>
      <c r="I270" s="3">
        <f t="shared" si="66"/>
        <v>11.605903872839662</v>
      </c>
      <c r="J270" s="4">
        <f t="shared" si="67"/>
        <v>10.631512867218175</v>
      </c>
      <c r="K270" s="17">
        <v>13.472753885305824</v>
      </c>
      <c r="L270" s="23">
        <v>11220</v>
      </c>
      <c r="M270" s="13">
        <v>10.097999999999999</v>
      </c>
      <c r="N270" s="13">
        <v>96.807592752372727</v>
      </c>
    </row>
    <row r="271" spans="1:14">
      <c r="A271" s="22" t="str">
        <v>Avicennia schaueriana</v>
      </c>
      <c r="B271" s="12" t="s">
        <v>4</v>
      </c>
      <c r="C271" s="23">
        <f>11590</f>
        <v>11590</v>
      </c>
      <c r="D271" s="13">
        <f t="shared" si="64"/>
        <v>10.430999999999999</v>
      </c>
      <c r="E271" s="2">
        <v>2013</v>
      </c>
      <c r="F271" s="2">
        <v>402</v>
      </c>
      <c r="G271" s="29">
        <f t="shared" si="65"/>
        <v>6605</v>
      </c>
      <c r="H271" s="27">
        <f t="shared" si="63"/>
        <v>56.988783433994826</v>
      </c>
      <c r="I271" s="3">
        <f t="shared" si="66"/>
        <v>5.7371200228343087</v>
      </c>
      <c r="J271" s="4">
        <f t="shared" si="67"/>
        <v>-5.8687838500053529</v>
      </c>
      <c r="K271" s="17">
        <v>13.472753885305824</v>
      </c>
      <c r="L271" s="23">
        <v>11220</v>
      </c>
      <c r="M271" s="13">
        <v>10.097999999999999</v>
      </c>
      <c r="N271" s="13">
        <v>96.807592752372727</v>
      </c>
    </row>
    <row r="272" spans="1:14">
      <c r="A272" s="22" t="str">
        <v>Avicennia schaueriana</v>
      </c>
      <c r="B272" s="12" t="s">
        <v>4</v>
      </c>
      <c r="C272" s="23">
        <f>11590</f>
        <v>11590</v>
      </c>
      <c r="D272" s="13">
        <f t="shared" si="64"/>
        <v>10.430999999999999</v>
      </c>
      <c r="E272" s="2">
        <v>2014</v>
      </c>
      <c r="F272" s="2">
        <v>1016</v>
      </c>
      <c r="G272" s="29">
        <f t="shared" si="65"/>
        <v>5589</v>
      </c>
      <c r="H272" s="27">
        <f t="shared" si="63"/>
        <v>48.22260569456428</v>
      </c>
      <c r="I272" s="3">
        <f t="shared" si="66"/>
        <v>15.382286146858441</v>
      </c>
      <c r="J272" s="4">
        <f t="shared" si="67"/>
        <v>9.6451661240241329</v>
      </c>
      <c r="K272" s="17">
        <v>13.472753885305824</v>
      </c>
      <c r="L272" s="23">
        <v>11220</v>
      </c>
      <c r="M272" s="13">
        <v>10.097999999999999</v>
      </c>
      <c r="N272" s="13">
        <v>96.807592752372727</v>
      </c>
    </row>
    <row r="273" spans="1:14">
      <c r="A273" s="22" t="str">
        <v>Avicennia schaueriana</v>
      </c>
      <c r="B273" s="12" t="s">
        <v>4</v>
      </c>
      <c r="C273" s="23">
        <f>11590</f>
        <v>11590</v>
      </c>
      <c r="D273" s="13">
        <f t="shared" si="64"/>
        <v>10.430999999999999</v>
      </c>
      <c r="E273" s="2">
        <v>2015</v>
      </c>
      <c r="F273" s="2">
        <v>1516</v>
      </c>
      <c r="G273" s="29">
        <f t="shared" si="65"/>
        <v>4073</v>
      </c>
      <c r="H273" s="27">
        <f t="shared" si="63"/>
        <v>35.142364106988779</v>
      </c>
      <c r="I273" s="3">
        <f t="shared" si="66"/>
        <v>27.124709250313114</v>
      </c>
      <c r="J273" s="4">
        <f t="shared" si="67"/>
        <v>11.742423103454673</v>
      </c>
      <c r="K273" s="17">
        <v>13.472753885305824</v>
      </c>
      <c r="L273" s="23">
        <v>11220</v>
      </c>
      <c r="M273" s="13">
        <v>10.097999999999999</v>
      </c>
      <c r="N273" s="13">
        <v>96.807592752372727</v>
      </c>
    </row>
    <row r="274" spans="1:14">
      <c r="A274" s="22" t="str">
        <v>Avicennia schaueriana</v>
      </c>
      <c r="B274" s="12" t="s">
        <v>4</v>
      </c>
      <c r="C274" s="23">
        <f>11590</f>
        <v>11590</v>
      </c>
      <c r="D274" s="13">
        <f t="shared" si="64"/>
        <v>10.430999999999999</v>
      </c>
      <c r="E274" s="2">
        <v>2016</v>
      </c>
      <c r="F274" s="2">
        <v>763</v>
      </c>
      <c r="G274" s="29">
        <f t="shared" si="65"/>
        <v>3310</v>
      </c>
      <c r="H274" s="27">
        <f t="shared" si="63"/>
        <v>28.559102674719583</v>
      </c>
      <c r="I274" s="3">
        <f t="shared" si="66"/>
        <v>18.733120549963171</v>
      </c>
      <c r="J274" s="4">
        <f t="shared" si="67"/>
        <v>-8.3915887003499421</v>
      </c>
      <c r="K274" s="17">
        <v>13.472753885305824</v>
      </c>
      <c r="L274" s="23">
        <v>11220</v>
      </c>
      <c r="M274" s="13">
        <v>10.097999999999999</v>
      </c>
      <c r="N274" s="13">
        <v>96.807592752372727</v>
      </c>
    </row>
    <row r="275" spans="1:14">
      <c r="A275" s="22" t="str">
        <v>Avicennia schaueriana</v>
      </c>
      <c r="B275" s="12" t="s">
        <v>4</v>
      </c>
      <c r="C275" s="23">
        <f>11590</f>
        <v>11590</v>
      </c>
      <c r="D275" s="13">
        <f t="shared" si="64"/>
        <v>10.430999999999999</v>
      </c>
      <c r="E275" s="2">
        <v>2017</v>
      </c>
      <c r="F275" s="2">
        <v>631</v>
      </c>
      <c r="G275" s="29">
        <f t="shared" si="65"/>
        <v>2679</v>
      </c>
      <c r="H275" s="27">
        <f t="shared" si="63"/>
        <v>23.114754098360656</v>
      </c>
      <c r="I275" s="3">
        <f t="shared" si="66"/>
        <v>19.063444108761328</v>
      </c>
      <c r="J275" s="4">
        <f t="shared" si="67"/>
        <v>0.33032355879815611</v>
      </c>
      <c r="K275" s="17">
        <v>13.472753885305824</v>
      </c>
      <c r="L275" s="23">
        <v>11220</v>
      </c>
      <c r="M275" s="13">
        <v>10.097999999999999</v>
      </c>
      <c r="N275" s="13">
        <v>96.807592752372727</v>
      </c>
    </row>
    <row r="276" spans="1:14">
      <c r="A276" s="22" t="str">
        <v>Avicennia schaueriana</v>
      </c>
      <c r="B276" s="12" t="s">
        <v>4</v>
      </c>
      <c r="C276" s="23">
        <f>11590</f>
        <v>11590</v>
      </c>
      <c r="D276" s="13">
        <f t="shared" si="64"/>
        <v>10.430999999999999</v>
      </c>
      <c r="E276" s="2">
        <v>2018</v>
      </c>
      <c r="F276" s="2">
        <v>993</v>
      </c>
      <c r="G276" s="29">
        <f t="shared" si="65"/>
        <v>1686</v>
      </c>
      <c r="H276" s="27">
        <f t="shared" si="63"/>
        <v>14.547023295944781</v>
      </c>
      <c r="I276" s="3">
        <f t="shared" si="66"/>
        <v>37.066069428891375</v>
      </c>
      <c r="J276" s="4">
        <f t="shared" si="67"/>
        <v>18.002625320130047</v>
      </c>
      <c r="K276" s="17">
        <v>13.472753885305824</v>
      </c>
      <c r="L276" s="23">
        <v>11220</v>
      </c>
      <c r="M276" s="13">
        <v>10.097999999999999</v>
      </c>
      <c r="N276" s="13">
        <v>96.807592752372727</v>
      </c>
    </row>
    <row r="277" spans="1:14">
      <c r="A277" s="22" t="str">
        <v>Avicennia schaueriana</v>
      </c>
      <c r="B277" s="12" t="s">
        <v>4</v>
      </c>
      <c r="C277" s="23">
        <f>11590</f>
        <v>11590</v>
      </c>
      <c r="D277" s="13">
        <f t="shared" si="64"/>
        <v>10.430999999999999</v>
      </c>
      <c r="E277" s="2">
        <v>2019</v>
      </c>
      <c r="F277" s="2">
        <v>1170</v>
      </c>
      <c r="G277" s="29">
        <f t="shared" si="65"/>
        <v>516</v>
      </c>
      <c r="H277" s="27">
        <f t="shared" si="63"/>
        <v>4.4521138912855909</v>
      </c>
      <c r="I277" s="3">
        <f t="shared" si="66"/>
        <v>69.395017793594306</v>
      </c>
      <c r="J277" s="4">
        <f t="shared" si="67"/>
        <v>32.328948364702931</v>
      </c>
      <c r="K277" s="17">
        <v>13.472753885305824</v>
      </c>
      <c r="L277" s="23">
        <v>11220</v>
      </c>
      <c r="M277" s="13">
        <v>10.097999999999999</v>
      </c>
      <c r="N277" s="13">
        <v>96.807592752372727</v>
      </c>
    </row>
    <row r="278" spans="1:14">
      <c r="A278" s="22" t="str">
        <v>Avicennia schaueriana</v>
      </c>
      <c r="B278" s="12" t="s">
        <v>4</v>
      </c>
      <c r="C278" s="23">
        <f>11590</f>
        <v>11590</v>
      </c>
      <c r="D278" s="13">
        <f t="shared" si="64"/>
        <v>10.430999999999999</v>
      </c>
      <c r="E278" s="2">
        <v>2020</v>
      </c>
      <c r="F278" s="2">
        <v>146</v>
      </c>
      <c r="G278" s="29">
        <f t="shared" si="65"/>
        <v>370</v>
      </c>
      <c r="H278" s="27">
        <f t="shared" si="63"/>
        <v>3.1924072476272651</v>
      </c>
      <c r="I278" s="3">
        <f t="shared" si="66"/>
        <v>28.294573643410853</v>
      </c>
      <c r="J278" s="4">
        <f t="shared" si="67"/>
        <v>-41.100444150183449</v>
      </c>
      <c r="K278" s="17">
        <v>13.472753885305824</v>
      </c>
      <c r="L278" s="23">
        <v>11220</v>
      </c>
      <c r="M278" s="13">
        <v>10.097999999999999</v>
      </c>
      <c r="N278" s="13">
        <v>96.807592752372727</v>
      </c>
    </row>
    <row r="279" spans="1:14">
      <c r="A279" s="22" t="str">
        <v>Avicennia schaueriana</v>
      </c>
      <c r="B279" s="12" t="s">
        <v>12</v>
      </c>
      <c r="C279" s="23">
        <f>229912</f>
        <v>229912</v>
      </c>
      <c r="D279" s="13">
        <f>229912*0.0009</f>
        <v>206.92079999999999</v>
      </c>
      <c r="E279" s="2">
        <v>2001</v>
      </c>
      <c r="F279" s="2">
        <v>32</v>
      </c>
      <c r="G279" s="29">
        <f>C279-F279</f>
        <v>229880</v>
      </c>
      <c r="H279" s="27">
        <f t="shared" si="63"/>
        <v>99.986081631232821</v>
      </c>
      <c r="I279" s="3">
        <f>100*(F279/C279)</f>
        <v>1.3918368767180486E-2</v>
      </c>
      <c r="J279" s="4" t="s">
        <v>20</v>
      </c>
      <c r="K279" s="17">
        <f>AVERAGE(I279:I298)</f>
        <v>2.8977918906959284E-2</v>
      </c>
      <c r="L279" s="23">
        <v>1329</v>
      </c>
      <c r="M279" s="13">
        <f>L279*0.0009</f>
        <v>1.1960999999999999</v>
      </c>
      <c r="N279" s="13">
        <f>100*(1-(D279-M279)/D279)</f>
        <v>0.57804725286196845</v>
      </c>
    </row>
    <row r="280" spans="1:14">
      <c r="A280" s="22" t="str">
        <v>Avicennia schaueriana</v>
      </c>
      <c r="B280" s="12" t="s">
        <v>12</v>
      </c>
      <c r="C280" s="23">
        <f t="shared" ref="C280:C298" si="68">229912</f>
        <v>229912</v>
      </c>
      <c r="D280" s="13">
        <f t="shared" ref="D280:D298" si="69">229912*0.0009</f>
        <v>206.92079999999999</v>
      </c>
      <c r="E280" s="2">
        <v>2002</v>
      </c>
      <c r="F280" s="2">
        <v>32</v>
      </c>
      <c r="G280" s="29">
        <f>G279-F280</f>
        <v>229848</v>
      </c>
      <c r="H280" s="27">
        <f t="shared" si="63"/>
        <v>99.972163262465642</v>
      </c>
      <c r="I280" s="3">
        <f>100*F280/G279</f>
        <v>1.3920306246737428E-2</v>
      </c>
      <c r="J280" s="4">
        <f>I280-I279</f>
        <v>1.9374795569414988E-6</v>
      </c>
      <c r="K280" s="17">
        <v>2.8977918906959284E-2</v>
      </c>
      <c r="L280" s="23">
        <v>1329</v>
      </c>
      <c r="M280" s="13">
        <v>1.1960999999999999</v>
      </c>
      <c r="N280" s="13">
        <v>0.57804725286196845</v>
      </c>
    </row>
    <row r="281" spans="1:14">
      <c r="A281" s="22" t="str">
        <v>Avicennia schaueriana</v>
      </c>
      <c r="B281" s="12" t="s">
        <v>12</v>
      </c>
      <c r="C281" s="23">
        <f t="shared" si="68"/>
        <v>229912</v>
      </c>
      <c r="D281" s="13">
        <f t="shared" si="69"/>
        <v>206.92079999999999</v>
      </c>
      <c r="E281" s="2">
        <v>2003</v>
      </c>
      <c r="F281" s="2">
        <v>101</v>
      </c>
      <c r="G281" s="29">
        <f t="shared" ref="G281:G298" si="70">G280-F281</f>
        <v>229747</v>
      </c>
      <c r="H281" s="27">
        <f t="shared" si="63"/>
        <v>99.928233411044218</v>
      </c>
      <c r="I281" s="3">
        <f t="shared" ref="I281:I298" si="71">100*F281/G280</f>
        <v>4.3942083463854371E-2</v>
      </c>
      <c r="J281" s="4">
        <f t="shared" ref="J281:J298" si="72">I281-I280</f>
        <v>3.0021777217116942E-2</v>
      </c>
      <c r="K281" s="17">
        <v>2.8977918906959284E-2</v>
      </c>
      <c r="L281" s="23">
        <v>1329</v>
      </c>
      <c r="M281" s="13">
        <v>1.1960999999999999</v>
      </c>
      <c r="N281" s="13">
        <v>0.57804725286196845</v>
      </c>
    </row>
    <row r="282" spans="1:14">
      <c r="A282" s="22" t="str">
        <v>Avicennia schaueriana</v>
      </c>
      <c r="B282" s="12" t="s">
        <v>12</v>
      </c>
      <c r="C282" s="23">
        <f t="shared" si="68"/>
        <v>229912</v>
      </c>
      <c r="D282" s="13">
        <f t="shared" si="69"/>
        <v>206.92079999999999</v>
      </c>
      <c r="E282" s="2">
        <v>2004</v>
      </c>
      <c r="F282" s="2">
        <v>25</v>
      </c>
      <c r="G282" s="29">
        <f t="shared" si="70"/>
        <v>229722</v>
      </c>
      <c r="H282" s="27">
        <f t="shared" si="63"/>
        <v>99.917359685444865</v>
      </c>
      <c r="I282" s="3">
        <f t="shared" si="71"/>
        <v>1.0881534905787671E-2</v>
      </c>
      <c r="J282" s="4">
        <f t="shared" si="72"/>
        <v>-3.3060548558066699E-2</v>
      </c>
      <c r="K282" s="17">
        <v>2.8977918906959284E-2</v>
      </c>
      <c r="L282" s="23">
        <v>1329</v>
      </c>
      <c r="M282" s="13">
        <v>1.1960999999999999</v>
      </c>
      <c r="N282" s="13">
        <v>0.57804725286196845</v>
      </c>
    </row>
    <row r="283" spans="1:14">
      <c r="A283" s="22" t="str">
        <v>Avicennia schaueriana</v>
      </c>
      <c r="B283" s="12" t="s">
        <v>12</v>
      </c>
      <c r="C283" s="23">
        <f t="shared" si="68"/>
        <v>229912</v>
      </c>
      <c r="D283" s="13">
        <f t="shared" si="69"/>
        <v>206.92079999999999</v>
      </c>
      <c r="E283" s="2">
        <v>2005</v>
      </c>
      <c r="F283" s="2">
        <v>20</v>
      </c>
      <c r="G283" s="29">
        <f t="shared" si="70"/>
        <v>229702</v>
      </c>
      <c r="H283" s="27">
        <f t="shared" si="63"/>
        <v>99.908660704965385</v>
      </c>
      <c r="I283" s="3">
        <f t="shared" si="71"/>
        <v>8.7061752901332907E-3</v>
      </c>
      <c r="J283" s="4">
        <f t="shared" si="72"/>
        <v>-2.1753596156543799E-3</v>
      </c>
      <c r="K283" s="17">
        <v>2.8977918906959284E-2</v>
      </c>
      <c r="L283" s="23">
        <v>1329</v>
      </c>
      <c r="M283" s="13">
        <v>1.1960999999999999</v>
      </c>
      <c r="N283" s="13">
        <v>0.57804725286196845</v>
      </c>
    </row>
    <row r="284" spans="1:14">
      <c r="A284" s="22" t="str">
        <v>Avicennia schaueriana</v>
      </c>
      <c r="B284" s="12" t="s">
        <v>12</v>
      </c>
      <c r="C284" s="23">
        <f t="shared" si="68"/>
        <v>229912</v>
      </c>
      <c r="D284" s="13">
        <f t="shared" si="69"/>
        <v>206.92079999999999</v>
      </c>
      <c r="E284" s="2">
        <v>2006</v>
      </c>
      <c r="F284" s="2">
        <v>26</v>
      </c>
      <c r="G284" s="29">
        <f t="shared" si="70"/>
        <v>229676</v>
      </c>
      <c r="H284" s="27">
        <f t="shared" si="63"/>
        <v>99.897352030342049</v>
      </c>
      <c r="I284" s="3">
        <f t="shared" si="71"/>
        <v>1.1319013330314929E-2</v>
      </c>
      <c r="J284" s="4">
        <f t="shared" si="72"/>
        <v>2.6128380401816385E-3</v>
      </c>
      <c r="K284" s="17">
        <v>2.8977918906959284E-2</v>
      </c>
      <c r="L284" s="23">
        <v>1329</v>
      </c>
      <c r="M284" s="13">
        <v>1.1960999999999999</v>
      </c>
      <c r="N284" s="13">
        <v>0.57804725286196845</v>
      </c>
    </row>
    <row r="285" spans="1:14">
      <c r="A285" s="22" t="str">
        <v>Avicennia schaueriana</v>
      </c>
      <c r="B285" s="12" t="s">
        <v>12</v>
      </c>
      <c r="C285" s="23">
        <f t="shared" si="68"/>
        <v>229912</v>
      </c>
      <c r="D285" s="13">
        <f t="shared" si="69"/>
        <v>206.92079999999999</v>
      </c>
      <c r="E285" s="2">
        <v>2007</v>
      </c>
      <c r="F285" s="2">
        <v>55</v>
      </c>
      <c r="G285" s="29">
        <f t="shared" si="70"/>
        <v>229621</v>
      </c>
      <c r="H285" s="27">
        <f t="shared" si="63"/>
        <v>99.873429834023455</v>
      </c>
      <c r="I285" s="3">
        <f t="shared" si="71"/>
        <v>2.3946777199184938E-2</v>
      </c>
      <c r="J285" s="4">
        <f t="shared" si="72"/>
        <v>1.2627763868870009E-2</v>
      </c>
      <c r="K285" s="17">
        <v>2.8977918906959284E-2</v>
      </c>
      <c r="L285" s="23">
        <v>1329</v>
      </c>
      <c r="M285" s="13">
        <v>1.1960999999999999</v>
      </c>
      <c r="N285" s="13">
        <v>0.57804725286196845</v>
      </c>
    </row>
    <row r="286" spans="1:14">
      <c r="A286" s="22" t="str">
        <v>Avicennia schaueriana</v>
      </c>
      <c r="B286" s="12" t="s">
        <v>12</v>
      </c>
      <c r="C286" s="23">
        <f t="shared" si="68"/>
        <v>229912</v>
      </c>
      <c r="D286" s="13">
        <f t="shared" si="69"/>
        <v>206.92079999999999</v>
      </c>
      <c r="E286" s="2">
        <v>2008</v>
      </c>
      <c r="F286" s="2">
        <v>30</v>
      </c>
      <c r="G286" s="29">
        <f t="shared" si="70"/>
        <v>229591</v>
      </c>
      <c r="H286" s="27">
        <f t="shared" si="63"/>
        <v>99.860381363304214</v>
      </c>
      <c r="I286" s="3">
        <f t="shared" si="71"/>
        <v>1.306500712042888E-2</v>
      </c>
      <c r="J286" s="4">
        <f t="shared" si="72"/>
        <v>-1.0881770078756058E-2</v>
      </c>
      <c r="K286" s="17">
        <v>2.8977918906959284E-2</v>
      </c>
      <c r="L286" s="23">
        <v>1329</v>
      </c>
      <c r="M286" s="13">
        <v>1.1960999999999999</v>
      </c>
      <c r="N286" s="13">
        <v>0.57804725286196845</v>
      </c>
    </row>
    <row r="287" spans="1:14">
      <c r="A287" s="22" t="str">
        <v>Avicennia schaueriana</v>
      </c>
      <c r="B287" s="12" t="s">
        <v>12</v>
      </c>
      <c r="C287" s="23">
        <f t="shared" si="68"/>
        <v>229912</v>
      </c>
      <c r="D287" s="13">
        <f t="shared" si="69"/>
        <v>206.92079999999999</v>
      </c>
      <c r="E287" s="2">
        <v>2009</v>
      </c>
      <c r="F287" s="2">
        <v>6</v>
      </c>
      <c r="G287" s="29">
        <f t="shared" si="70"/>
        <v>229585</v>
      </c>
      <c r="H287" s="27">
        <f t="shared" si="63"/>
        <v>99.857771669160371</v>
      </c>
      <c r="I287" s="3">
        <f t="shared" si="71"/>
        <v>2.613342857516192E-3</v>
      </c>
      <c r="J287" s="4">
        <f t="shared" si="72"/>
        <v>-1.0451664262912688E-2</v>
      </c>
      <c r="K287" s="17">
        <v>2.8977918906959284E-2</v>
      </c>
      <c r="L287" s="23">
        <v>1329</v>
      </c>
      <c r="M287" s="13">
        <v>1.1960999999999999</v>
      </c>
      <c r="N287" s="13">
        <v>0.57804725286196845</v>
      </c>
    </row>
    <row r="288" spans="1:14">
      <c r="A288" s="22" t="str">
        <v>Avicennia schaueriana</v>
      </c>
      <c r="B288" s="12" t="s">
        <v>12</v>
      </c>
      <c r="C288" s="23">
        <f t="shared" si="68"/>
        <v>229912</v>
      </c>
      <c r="D288" s="13">
        <f t="shared" si="69"/>
        <v>206.92079999999999</v>
      </c>
      <c r="E288" s="2">
        <v>2010</v>
      </c>
      <c r="F288" s="2">
        <v>86</v>
      </c>
      <c r="G288" s="29">
        <f t="shared" si="70"/>
        <v>229499</v>
      </c>
      <c r="H288" s="27">
        <f t="shared" si="63"/>
        <v>99.820366053098581</v>
      </c>
      <c r="I288" s="3">
        <f t="shared" si="71"/>
        <v>3.7458893220375898E-2</v>
      </c>
      <c r="J288" s="4">
        <f t="shared" si="72"/>
        <v>3.4845550362859704E-2</v>
      </c>
      <c r="K288" s="17">
        <v>2.8977918906959284E-2</v>
      </c>
      <c r="L288" s="23">
        <v>1329</v>
      </c>
      <c r="M288" s="13">
        <v>1.1960999999999999</v>
      </c>
      <c r="N288" s="13">
        <v>0.57804725286196845</v>
      </c>
    </row>
    <row r="289" spans="1:14">
      <c r="A289" s="22" t="str">
        <v>Avicennia schaueriana</v>
      </c>
      <c r="B289" s="12" t="s">
        <v>12</v>
      </c>
      <c r="C289" s="23">
        <f t="shared" si="68"/>
        <v>229912</v>
      </c>
      <c r="D289" s="13">
        <f t="shared" si="69"/>
        <v>206.92079999999999</v>
      </c>
      <c r="E289" s="2">
        <v>2011</v>
      </c>
      <c r="F289" s="2">
        <v>7</v>
      </c>
      <c r="G289" s="29">
        <f t="shared" si="70"/>
        <v>229492</v>
      </c>
      <c r="H289" s="27">
        <f t="shared" si="63"/>
        <v>99.817321409930756</v>
      </c>
      <c r="I289" s="3">
        <f t="shared" si="71"/>
        <v>3.0501222227547831E-3</v>
      </c>
      <c r="J289" s="4">
        <f t="shared" si="72"/>
        <v>-3.4408770997621116E-2</v>
      </c>
      <c r="K289" s="17">
        <v>2.8977918906959284E-2</v>
      </c>
      <c r="L289" s="23">
        <v>1329</v>
      </c>
      <c r="M289" s="13">
        <v>1.1960999999999999</v>
      </c>
      <c r="N289" s="13">
        <v>0.57804725286196845</v>
      </c>
    </row>
    <row r="290" spans="1:14">
      <c r="A290" s="22" t="str">
        <v>Avicennia schaueriana</v>
      </c>
      <c r="B290" s="12" t="s">
        <v>12</v>
      </c>
      <c r="C290" s="23">
        <f t="shared" si="68"/>
        <v>229912</v>
      </c>
      <c r="D290" s="13">
        <f t="shared" si="69"/>
        <v>206.92079999999999</v>
      </c>
      <c r="E290" s="2">
        <v>2012</v>
      </c>
      <c r="F290" s="2">
        <v>43</v>
      </c>
      <c r="G290" s="29">
        <f t="shared" si="70"/>
        <v>229449</v>
      </c>
      <c r="H290" s="27">
        <f t="shared" si="63"/>
        <v>99.798618601899861</v>
      </c>
      <c r="I290" s="3">
        <f t="shared" si="71"/>
        <v>1.8737036585153296E-2</v>
      </c>
      <c r="J290" s="4">
        <f t="shared" si="72"/>
        <v>1.5686914362398514E-2</v>
      </c>
      <c r="K290" s="17">
        <v>2.8977918906959284E-2</v>
      </c>
      <c r="L290" s="23">
        <v>1329</v>
      </c>
      <c r="M290" s="13">
        <v>1.1960999999999999</v>
      </c>
      <c r="N290" s="13">
        <v>0.57804725286196845</v>
      </c>
    </row>
    <row r="291" spans="1:14">
      <c r="A291" s="22" t="str">
        <v>Avicennia schaueriana</v>
      </c>
      <c r="B291" s="12" t="s">
        <v>12</v>
      </c>
      <c r="C291" s="23">
        <f t="shared" si="68"/>
        <v>229912</v>
      </c>
      <c r="D291" s="13">
        <f t="shared" si="69"/>
        <v>206.92079999999999</v>
      </c>
      <c r="E291" s="2">
        <v>2013</v>
      </c>
      <c r="F291" s="2">
        <v>76</v>
      </c>
      <c r="G291" s="29">
        <f t="shared" si="70"/>
        <v>229373</v>
      </c>
      <c r="H291" s="27">
        <f t="shared" si="63"/>
        <v>99.765562476077804</v>
      </c>
      <c r="I291" s="3">
        <f t="shared" si="71"/>
        <v>3.3122829038261227E-2</v>
      </c>
      <c r="J291" s="4">
        <f t="shared" si="72"/>
        <v>1.4385792453107931E-2</v>
      </c>
      <c r="K291" s="17">
        <v>2.8977918906959284E-2</v>
      </c>
      <c r="L291" s="23">
        <v>1329</v>
      </c>
      <c r="M291" s="13">
        <v>1.1960999999999999</v>
      </c>
      <c r="N291" s="13">
        <v>0.57804725286196845</v>
      </c>
    </row>
    <row r="292" spans="1:14">
      <c r="A292" s="22" t="str">
        <v>Avicennia schaueriana</v>
      </c>
      <c r="B292" s="12" t="s">
        <v>12</v>
      </c>
      <c r="C292" s="23">
        <f t="shared" si="68"/>
        <v>229912</v>
      </c>
      <c r="D292" s="13">
        <f t="shared" si="69"/>
        <v>206.92079999999999</v>
      </c>
      <c r="E292" s="2">
        <v>2014</v>
      </c>
      <c r="F292" s="2">
        <v>143</v>
      </c>
      <c r="G292" s="29">
        <f t="shared" si="70"/>
        <v>229230</v>
      </c>
      <c r="H292" s="27">
        <f t="shared" si="63"/>
        <v>99.703364765649454</v>
      </c>
      <c r="I292" s="3">
        <f t="shared" si="71"/>
        <v>6.2343867848439004E-2</v>
      </c>
      <c r="J292" s="4">
        <f t="shared" si="72"/>
        <v>2.9221038810177777E-2</v>
      </c>
      <c r="K292" s="17">
        <v>2.8977918906959284E-2</v>
      </c>
      <c r="L292" s="23">
        <v>1329</v>
      </c>
      <c r="M292" s="13">
        <v>1.1960999999999999</v>
      </c>
      <c r="N292" s="13">
        <v>0.57804725286196845</v>
      </c>
    </row>
    <row r="293" spans="1:14">
      <c r="A293" s="22" t="str">
        <v>Avicennia schaueriana</v>
      </c>
      <c r="B293" s="12" t="s">
        <v>12</v>
      </c>
      <c r="C293" s="23">
        <f t="shared" si="68"/>
        <v>229912</v>
      </c>
      <c r="D293" s="13">
        <f t="shared" si="69"/>
        <v>206.92079999999999</v>
      </c>
      <c r="E293" s="2">
        <v>2015</v>
      </c>
      <c r="F293" s="2">
        <v>56</v>
      </c>
      <c r="G293" s="29">
        <f t="shared" si="70"/>
        <v>229174</v>
      </c>
      <c r="H293" s="27">
        <f t="shared" si="63"/>
        <v>99.679007620306905</v>
      </c>
      <c r="I293" s="3">
        <f t="shared" si="71"/>
        <v>2.4429612179906645E-2</v>
      </c>
      <c r="J293" s="4">
        <f t="shared" si="72"/>
        <v>-3.7914255668532362E-2</v>
      </c>
      <c r="K293" s="17">
        <v>2.8977918906959284E-2</v>
      </c>
      <c r="L293" s="23">
        <v>1329</v>
      </c>
      <c r="M293" s="13">
        <v>1.1960999999999999</v>
      </c>
      <c r="N293" s="13">
        <v>0.57804725286196845</v>
      </c>
    </row>
    <row r="294" spans="1:14">
      <c r="A294" s="22" t="str">
        <v>Avicennia schaueriana</v>
      </c>
      <c r="B294" s="12" t="s">
        <v>12</v>
      </c>
      <c r="C294" s="23">
        <f t="shared" si="68"/>
        <v>229912</v>
      </c>
      <c r="D294" s="13">
        <f t="shared" si="69"/>
        <v>206.92079999999999</v>
      </c>
      <c r="E294" s="2">
        <v>2016</v>
      </c>
      <c r="F294" s="2">
        <v>27</v>
      </c>
      <c r="G294" s="29">
        <f t="shared" si="70"/>
        <v>229147</v>
      </c>
      <c r="H294" s="27">
        <f t="shared" si="63"/>
        <v>99.667263996659599</v>
      </c>
      <c r="I294" s="3">
        <f t="shared" si="71"/>
        <v>1.178144117570056E-2</v>
      </c>
      <c r="J294" s="4">
        <f t="shared" si="72"/>
        <v>-1.2648171004206085E-2</v>
      </c>
      <c r="K294" s="17">
        <v>2.8977918906959284E-2</v>
      </c>
      <c r="L294" s="23">
        <v>1329</v>
      </c>
      <c r="M294" s="13">
        <v>1.1960999999999999</v>
      </c>
      <c r="N294" s="13">
        <v>0.57804725286196845</v>
      </c>
    </row>
    <row r="295" spans="1:14">
      <c r="A295" s="22" t="str">
        <v>Avicennia schaueriana</v>
      </c>
      <c r="B295" s="12" t="s">
        <v>12</v>
      </c>
      <c r="C295" s="23">
        <f t="shared" si="68"/>
        <v>229912</v>
      </c>
      <c r="D295" s="13">
        <f t="shared" si="69"/>
        <v>206.92079999999999</v>
      </c>
      <c r="E295" s="2">
        <v>2017</v>
      </c>
      <c r="F295" s="2">
        <v>296</v>
      </c>
      <c r="G295" s="29">
        <f t="shared" si="70"/>
        <v>228851</v>
      </c>
      <c r="H295" s="27">
        <f t="shared" si="63"/>
        <v>99.538519085563166</v>
      </c>
      <c r="I295" s="3">
        <f t="shared" si="71"/>
        <v>0.12917472190340698</v>
      </c>
      <c r="J295" s="4">
        <f t="shared" si="72"/>
        <v>0.11739328072770643</v>
      </c>
      <c r="K295" s="17">
        <v>2.8977918906959284E-2</v>
      </c>
      <c r="L295" s="23">
        <v>1329</v>
      </c>
      <c r="M295" s="13">
        <v>1.1960999999999999</v>
      </c>
      <c r="N295" s="13">
        <v>0.57804725286196845</v>
      </c>
    </row>
    <row r="296" spans="1:14">
      <c r="A296" s="22" t="str">
        <v>Avicennia schaueriana</v>
      </c>
      <c r="B296" s="12" t="s">
        <v>12</v>
      </c>
      <c r="C296" s="23">
        <f t="shared" si="68"/>
        <v>229912</v>
      </c>
      <c r="D296" s="13">
        <f t="shared" si="69"/>
        <v>206.92079999999999</v>
      </c>
      <c r="E296" s="2">
        <v>2018</v>
      </c>
      <c r="F296" s="2">
        <v>47</v>
      </c>
      <c r="G296" s="29">
        <f t="shared" si="70"/>
        <v>228804</v>
      </c>
      <c r="H296" s="27">
        <f t="shared" si="63"/>
        <v>99.518076481436381</v>
      </c>
      <c r="I296" s="3">
        <f t="shared" si="71"/>
        <v>2.0537380216822301E-2</v>
      </c>
      <c r="J296" s="4">
        <f t="shared" si="72"/>
        <v>-0.10863734168658468</v>
      </c>
      <c r="K296" s="17">
        <v>2.8977918906959284E-2</v>
      </c>
      <c r="L296" s="23">
        <v>1329</v>
      </c>
      <c r="M296" s="13">
        <v>1.1960999999999999</v>
      </c>
      <c r="N296" s="13">
        <v>0.57804725286196845</v>
      </c>
    </row>
    <row r="297" spans="1:14">
      <c r="A297" s="22" t="str">
        <v>Avicennia schaueriana</v>
      </c>
      <c r="B297" s="12" t="s">
        <v>12</v>
      </c>
      <c r="C297" s="23">
        <f t="shared" si="68"/>
        <v>229912</v>
      </c>
      <c r="D297" s="13">
        <f t="shared" si="69"/>
        <v>206.92079999999999</v>
      </c>
      <c r="E297" s="2">
        <v>2019</v>
      </c>
      <c r="F297" s="2">
        <v>73</v>
      </c>
      <c r="G297" s="29">
        <f t="shared" si="70"/>
        <v>228731</v>
      </c>
      <c r="H297" s="27">
        <f t="shared" si="63"/>
        <v>99.486325202686245</v>
      </c>
      <c r="I297" s="3">
        <f t="shared" si="71"/>
        <v>3.1905036625233828E-2</v>
      </c>
      <c r="J297" s="4">
        <f t="shared" si="72"/>
        <v>1.1367656408411527E-2</v>
      </c>
      <c r="K297" s="17">
        <v>2.8977918906959284E-2</v>
      </c>
      <c r="L297" s="23">
        <v>1329</v>
      </c>
      <c r="M297" s="13">
        <v>1.1960999999999999</v>
      </c>
      <c r="N297" s="13">
        <v>0.57804725286196845</v>
      </c>
    </row>
    <row r="298" spans="1:14">
      <c r="A298" s="22" t="str">
        <v>Avicennia schaueriana</v>
      </c>
      <c r="B298" s="12" t="s">
        <v>12</v>
      </c>
      <c r="C298" s="23">
        <f t="shared" si="68"/>
        <v>229912</v>
      </c>
      <c r="D298" s="13">
        <f t="shared" si="69"/>
        <v>206.92079999999999</v>
      </c>
      <c r="E298" s="2">
        <v>2020</v>
      </c>
      <c r="F298" s="2">
        <v>148</v>
      </c>
      <c r="G298" s="29">
        <f t="shared" si="70"/>
        <v>228583</v>
      </c>
      <c r="H298" s="27">
        <f t="shared" si="63"/>
        <v>99.421952747138036</v>
      </c>
      <c r="I298" s="3">
        <f t="shared" si="71"/>
        <v>6.470482794199299E-2</v>
      </c>
      <c r="J298" s="4">
        <f t="shared" si="72"/>
        <v>3.2799791316759162E-2</v>
      </c>
      <c r="K298" s="17">
        <v>2.8977918906959284E-2</v>
      </c>
      <c r="L298" s="23">
        <v>1329</v>
      </c>
      <c r="M298" s="13">
        <v>1.1960999999999999</v>
      </c>
      <c r="N298" s="13">
        <v>0.57804725286196845</v>
      </c>
    </row>
    <row r="299" spans="1:14">
      <c r="A299" s="22" t="str">
        <v>Avicennia schaueriana</v>
      </c>
      <c r="B299" s="12" t="s">
        <v>13</v>
      </c>
      <c r="C299" s="23">
        <f>70697</f>
        <v>70697</v>
      </c>
      <c r="D299" s="13">
        <f>70697*0.0009</f>
        <v>63.627299999999998</v>
      </c>
      <c r="E299" s="2">
        <v>2001</v>
      </c>
      <c r="F299" s="2">
        <v>222</v>
      </c>
      <c r="G299" s="29">
        <f>C299-F299</f>
        <v>70475</v>
      </c>
      <c r="H299" s="27">
        <f t="shared" si="63"/>
        <v>99.685983846556439</v>
      </c>
      <c r="I299" s="3">
        <f>100*(F299/C299)</f>
        <v>0.31401615344356903</v>
      </c>
      <c r="J299" s="4" t="s">
        <v>20</v>
      </c>
      <c r="K299" s="17">
        <f>AVERAGE(I299:I318)</f>
        <v>0.78544844697273031</v>
      </c>
      <c r="L299" s="23">
        <v>10322</v>
      </c>
      <c r="M299" s="13">
        <f>L299*0.0009</f>
        <v>9.2897999999999996</v>
      </c>
      <c r="N299" s="13">
        <f>100*(1-(D299-M299)/D299)</f>
        <v>14.600336647948286</v>
      </c>
    </row>
    <row r="300" spans="1:14">
      <c r="A300" s="22" t="str">
        <v>Avicennia schaueriana</v>
      </c>
      <c r="B300" s="12" t="s">
        <v>13</v>
      </c>
      <c r="C300" s="23">
        <f t="shared" ref="C300:C318" si="73">70697</f>
        <v>70697</v>
      </c>
      <c r="D300" s="13">
        <f t="shared" ref="D300:D318" si="74">70697*0.0009</f>
        <v>63.627299999999998</v>
      </c>
      <c r="E300" s="2">
        <v>2002</v>
      </c>
      <c r="F300" s="2">
        <v>340</v>
      </c>
      <c r="G300" s="29">
        <f>G299-F300</f>
        <v>70135</v>
      </c>
      <c r="H300" s="27">
        <f t="shared" si="63"/>
        <v>99.205058206147356</v>
      </c>
      <c r="I300" s="3">
        <f>100*F300/G299</f>
        <v>0.48244058176658389</v>
      </c>
      <c r="J300" s="4">
        <f>I300-I299</f>
        <v>0.16842442832301485</v>
      </c>
      <c r="K300" s="17">
        <v>0.78544844697273031</v>
      </c>
      <c r="L300" s="23">
        <v>10322</v>
      </c>
      <c r="M300" s="13">
        <v>9.2897999999999996</v>
      </c>
      <c r="N300" s="13">
        <v>14.600336647948286</v>
      </c>
    </row>
    <row r="301" spans="1:14">
      <c r="A301" s="22" t="str">
        <v>Avicennia schaueriana</v>
      </c>
      <c r="B301" s="12" t="s">
        <v>13</v>
      </c>
      <c r="C301" s="23">
        <f t="shared" si="73"/>
        <v>70697</v>
      </c>
      <c r="D301" s="13">
        <f t="shared" si="74"/>
        <v>63.627299999999998</v>
      </c>
      <c r="E301" s="2">
        <v>2003</v>
      </c>
      <c r="F301" s="2">
        <v>215</v>
      </c>
      <c r="G301" s="29">
        <f t="shared" ref="G301:G318" si="75">G300-F301</f>
        <v>69920</v>
      </c>
      <c r="H301" s="27">
        <f t="shared" si="63"/>
        <v>98.900943462947509</v>
      </c>
      <c r="I301" s="3">
        <f t="shared" ref="I301:I318" si="76">100*F301/G300</f>
        <v>0.30655165038853638</v>
      </c>
      <c r="J301" s="4">
        <f t="shared" ref="J301:J318" si="77">I301-I300</f>
        <v>-0.17588893137804751</v>
      </c>
      <c r="K301" s="17">
        <v>0.78544844697273031</v>
      </c>
      <c r="L301" s="23">
        <v>10322</v>
      </c>
      <c r="M301" s="13">
        <v>9.2897999999999996</v>
      </c>
      <c r="N301" s="13">
        <v>14.600336647948286</v>
      </c>
    </row>
    <row r="302" spans="1:14">
      <c r="A302" s="22" t="str">
        <v>Avicennia schaueriana</v>
      </c>
      <c r="B302" s="12" t="s">
        <v>13</v>
      </c>
      <c r="C302" s="23">
        <f t="shared" si="73"/>
        <v>70697</v>
      </c>
      <c r="D302" s="13">
        <f t="shared" si="74"/>
        <v>63.627299999999998</v>
      </c>
      <c r="E302" s="2">
        <v>2004</v>
      </c>
      <c r="F302" s="2">
        <v>639</v>
      </c>
      <c r="G302" s="29">
        <f t="shared" si="75"/>
        <v>69281</v>
      </c>
      <c r="H302" s="27">
        <f t="shared" si="63"/>
        <v>97.997086156413999</v>
      </c>
      <c r="I302" s="3">
        <f t="shared" si="76"/>
        <v>0.9139016018306636</v>
      </c>
      <c r="J302" s="4">
        <f t="shared" si="77"/>
        <v>0.60734995144212722</v>
      </c>
      <c r="K302" s="17">
        <v>0.78544844697273031</v>
      </c>
      <c r="L302" s="23">
        <v>10322</v>
      </c>
      <c r="M302" s="13">
        <v>9.2897999999999996</v>
      </c>
      <c r="N302" s="13">
        <v>14.600336647948286</v>
      </c>
    </row>
    <row r="303" spans="1:14">
      <c r="A303" s="22" t="str">
        <v>Avicennia schaueriana</v>
      </c>
      <c r="B303" s="12" t="s">
        <v>13</v>
      </c>
      <c r="C303" s="23">
        <f t="shared" si="73"/>
        <v>70697</v>
      </c>
      <c r="D303" s="13">
        <f t="shared" si="74"/>
        <v>63.627299999999998</v>
      </c>
      <c r="E303" s="2">
        <v>2005</v>
      </c>
      <c r="F303" s="2">
        <v>260</v>
      </c>
      <c r="G303" s="29">
        <f t="shared" si="75"/>
        <v>69021</v>
      </c>
      <c r="H303" s="27">
        <f t="shared" si="63"/>
        <v>97.629319490218819</v>
      </c>
      <c r="I303" s="3">
        <f t="shared" si="76"/>
        <v>0.37528326669649686</v>
      </c>
      <c r="J303" s="4">
        <f t="shared" si="77"/>
        <v>-0.53861833513416668</v>
      </c>
      <c r="K303" s="17">
        <v>0.78544844697273031</v>
      </c>
      <c r="L303" s="23">
        <v>10322</v>
      </c>
      <c r="M303" s="13">
        <v>9.2897999999999996</v>
      </c>
      <c r="N303" s="13">
        <v>14.600336647948286</v>
      </c>
    </row>
    <row r="304" spans="1:14">
      <c r="A304" s="22" t="str">
        <v>Avicennia schaueriana</v>
      </c>
      <c r="B304" s="12" t="s">
        <v>13</v>
      </c>
      <c r="C304" s="23">
        <f t="shared" si="73"/>
        <v>70697</v>
      </c>
      <c r="D304" s="13">
        <f t="shared" si="74"/>
        <v>63.627299999999998</v>
      </c>
      <c r="E304" s="2">
        <v>2006</v>
      </c>
      <c r="F304" s="2">
        <v>453</v>
      </c>
      <c r="G304" s="29">
        <f t="shared" si="75"/>
        <v>68568</v>
      </c>
      <c r="H304" s="27">
        <f t="shared" si="63"/>
        <v>96.988556798732617</v>
      </c>
      <c r="I304" s="3">
        <f t="shared" si="76"/>
        <v>0.65632198895988181</v>
      </c>
      <c r="J304" s="4">
        <f t="shared" si="77"/>
        <v>0.28103872226338494</v>
      </c>
      <c r="K304" s="17">
        <v>0.78544844697273031</v>
      </c>
      <c r="L304" s="23">
        <v>10322</v>
      </c>
      <c r="M304" s="13">
        <v>9.2897999999999996</v>
      </c>
      <c r="N304" s="13">
        <v>14.600336647948286</v>
      </c>
    </row>
    <row r="305" spans="1:14">
      <c r="A305" s="22" t="str">
        <v>Avicennia schaueriana</v>
      </c>
      <c r="B305" s="12" t="s">
        <v>13</v>
      </c>
      <c r="C305" s="23">
        <f t="shared" si="73"/>
        <v>70697</v>
      </c>
      <c r="D305" s="13">
        <f t="shared" si="74"/>
        <v>63.627299999999998</v>
      </c>
      <c r="E305" s="2">
        <v>2007</v>
      </c>
      <c r="F305" s="2">
        <v>387</v>
      </c>
      <c r="G305" s="29">
        <f t="shared" si="75"/>
        <v>68181</v>
      </c>
      <c r="H305" s="27">
        <f t="shared" si="63"/>
        <v>96.44115026097289</v>
      </c>
      <c r="I305" s="3">
        <f t="shared" si="76"/>
        <v>0.56440322016100808</v>
      </c>
      <c r="J305" s="4">
        <f t="shared" si="77"/>
        <v>-9.1918768798873729E-2</v>
      </c>
      <c r="K305" s="17">
        <v>0.78544844697273031</v>
      </c>
      <c r="L305" s="23">
        <v>10322</v>
      </c>
      <c r="M305" s="13">
        <v>9.2897999999999996</v>
      </c>
      <c r="N305" s="13">
        <v>14.600336647948286</v>
      </c>
    </row>
    <row r="306" spans="1:14">
      <c r="A306" s="22" t="str">
        <v>Avicennia schaueriana</v>
      </c>
      <c r="B306" s="12" t="s">
        <v>13</v>
      </c>
      <c r="C306" s="23">
        <f t="shared" si="73"/>
        <v>70697</v>
      </c>
      <c r="D306" s="13">
        <f t="shared" si="74"/>
        <v>63.627299999999998</v>
      </c>
      <c r="E306" s="2">
        <v>2008</v>
      </c>
      <c r="F306" s="2">
        <v>726</v>
      </c>
      <c r="G306" s="29">
        <f t="shared" si="75"/>
        <v>67455</v>
      </c>
      <c r="H306" s="27">
        <f t="shared" si="63"/>
        <v>95.414232569981749</v>
      </c>
      <c r="I306" s="3">
        <f t="shared" si="76"/>
        <v>1.0648127777533329</v>
      </c>
      <c r="J306" s="4">
        <f t="shared" si="77"/>
        <v>0.50040955759232486</v>
      </c>
      <c r="K306" s="17">
        <v>0.78544844697273031</v>
      </c>
      <c r="L306" s="23">
        <v>10322</v>
      </c>
      <c r="M306" s="13">
        <v>9.2897999999999996</v>
      </c>
      <c r="N306" s="13">
        <v>14.600336647948286</v>
      </c>
    </row>
    <row r="307" spans="1:14">
      <c r="A307" s="22" t="str">
        <v>Avicennia schaueriana</v>
      </c>
      <c r="B307" s="12" t="s">
        <v>13</v>
      </c>
      <c r="C307" s="23">
        <f t="shared" si="73"/>
        <v>70697</v>
      </c>
      <c r="D307" s="13">
        <f t="shared" si="74"/>
        <v>63.627299999999998</v>
      </c>
      <c r="E307" s="2">
        <v>2009</v>
      </c>
      <c r="F307" s="2">
        <v>287</v>
      </c>
      <c r="G307" s="29">
        <f t="shared" si="75"/>
        <v>67168</v>
      </c>
      <c r="H307" s="27">
        <f t="shared" si="63"/>
        <v>95.008274749989397</v>
      </c>
      <c r="I307" s="3">
        <f t="shared" si="76"/>
        <v>0.42546883107256689</v>
      </c>
      <c r="J307" s="4">
        <f t="shared" si="77"/>
        <v>-0.639343946680766</v>
      </c>
      <c r="K307" s="17">
        <v>0.78544844697273031</v>
      </c>
      <c r="L307" s="23">
        <v>10322</v>
      </c>
      <c r="M307" s="13">
        <v>9.2897999999999996</v>
      </c>
      <c r="N307" s="13">
        <v>14.600336647948286</v>
      </c>
    </row>
    <row r="308" spans="1:14">
      <c r="A308" s="22" t="str">
        <v>Avicennia schaueriana</v>
      </c>
      <c r="B308" s="12" t="s">
        <v>13</v>
      </c>
      <c r="C308" s="23">
        <f t="shared" si="73"/>
        <v>70697</v>
      </c>
      <c r="D308" s="13">
        <f t="shared" si="74"/>
        <v>63.627299999999998</v>
      </c>
      <c r="E308" s="2">
        <v>2010</v>
      </c>
      <c r="F308" s="2">
        <v>654</v>
      </c>
      <c r="G308" s="29">
        <f t="shared" si="75"/>
        <v>66514</v>
      </c>
      <c r="H308" s="27">
        <f t="shared" si="63"/>
        <v>94.083200135790761</v>
      </c>
      <c r="I308" s="3">
        <f t="shared" si="76"/>
        <v>0.97367794187708434</v>
      </c>
      <c r="J308" s="4">
        <f t="shared" si="77"/>
        <v>0.54820911080451751</v>
      </c>
      <c r="K308" s="17">
        <v>0.78544844697273031</v>
      </c>
      <c r="L308" s="23">
        <v>10322</v>
      </c>
      <c r="M308" s="13">
        <v>9.2897999999999996</v>
      </c>
      <c r="N308" s="13">
        <v>14.600336647948286</v>
      </c>
    </row>
    <row r="309" spans="1:14">
      <c r="A309" s="22" t="str">
        <v>Avicennia schaueriana</v>
      </c>
      <c r="B309" s="12" t="s">
        <v>13</v>
      </c>
      <c r="C309" s="23">
        <f t="shared" si="73"/>
        <v>70697</v>
      </c>
      <c r="D309" s="13">
        <f t="shared" si="74"/>
        <v>63.627299999999998</v>
      </c>
      <c r="E309" s="2">
        <v>2011</v>
      </c>
      <c r="F309" s="2">
        <v>488</v>
      </c>
      <c r="G309" s="29">
        <f t="shared" si="75"/>
        <v>66026</v>
      </c>
      <c r="H309" s="27">
        <f t="shared" si="63"/>
        <v>93.392930393085976</v>
      </c>
      <c r="I309" s="3">
        <f t="shared" si="76"/>
        <v>0.73368012749195655</v>
      </c>
      <c r="J309" s="4">
        <f t="shared" si="77"/>
        <v>-0.23999781438512779</v>
      </c>
      <c r="K309" s="17">
        <v>0.78544844697273031</v>
      </c>
      <c r="L309" s="23">
        <v>10322</v>
      </c>
      <c r="M309" s="13">
        <v>9.2897999999999996</v>
      </c>
      <c r="N309" s="13">
        <v>14.600336647948286</v>
      </c>
    </row>
    <row r="310" spans="1:14">
      <c r="A310" s="22" t="str">
        <v>Avicennia schaueriana</v>
      </c>
      <c r="B310" s="12" t="s">
        <v>13</v>
      </c>
      <c r="C310" s="23">
        <f t="shared" si="73"/>
        <v>70697</v>
      </c>
      <c r="D310" s="13">
        <f t="shared" si="74"/>
        <v>63.627299999999998</v>
      </c>
      <c r="E310" s="2">
        <v>2012</v>
      </c>
      <c r="F310" s="2">
        <v>549</v>
      </c>
      <c r="G310" s="29">
        <f t="shared" si="75"/>
        <v>65477</v>
      </c>
      <c r="H310" s="27">
        <f t="shared" si="63"/>
        <v>92.616376932543105</v>
      </c>
      <c r="I310" s="3">
        <f t="shared" si="76"/>
        <v>0.83149062490534031</v>
      </c>
      <c r="J310" s="4">
        <f t="shared" si="77"/>
        <v>9.7810497413383768E-2</v>
      </c>
      <c r="K310" s="17">
        <v>0.78544844697273031</v>
      </c>
      <c r="L310" s="23">
        <v>10322</v>
      </c>
      <c r="M310" s="13">
        <v>9.2897999999999996</v>
      </c>
      <c r="N310" s="13">
        <v>14.600336647948286</v>
      </c>
    </row>
    <row r="311" spans="1:14">
      <c r="A311" s="22" t="str">
        <v>Avicennia schaueriana</v>
      </c>
      <c r="B311" s="12" t="s">
        <v>13</v>
      </c>
      <c r="C311" s="23">
        <f t="shared" si="73"/>
        <v>70697</v>
      </c>
      <c r="D311" s="13">
        <f t="shared" si="74"/>
        <v>63.627299999999998</v>
      </c>
      <c r="E311" s="2">
        <v>2013</v>
      </c>
      <c r="F311" s="2">
        <v>668</v>
      </c>
      <c r="G311" s="29">
        <f t="shared" si="75"/>
        <v>64809</v>
      </c>
      <c r="H311" s="27">
        <f t="shared" si="63"/>
        <v>91.671499497857056</v>
      </c>
      <c r="I311" s="3">
        <f t="shared" si="76"/>
        <v>1.0202055683675184</v>
      </c>
      <c r="J311" s="4">
        <f t="shared" si="77"/>
        <v>0.1887149434621781</v>
      </c>
      <c r="K311" s="17">
        <v>0.78544844697273031</v>
      </c>
      <c r="L311" s="23">
        <v>10322</v>
      </c>
      <c r="M311" s="13">
        <v>9.2897999999999996</v>
      </c>
      <c r="N311" s="13">
        <v>14.600336647948286</v>
      </c>
    </row>
    <row r="312" spans="1:14">
      <c r="A312" s="22" t="str">
        <v>Avicennia schaueriana</v>
      </c>
      <c r="B312" s="12" t="s">
        <v>13</v>
      </c>
      <c r="C312" s="23">
        <f t="shared" si="73"/>
        <v>70697</v>
      </c>
      <c r="D312" s="13">
        <f t="shared" si="74"/>
        <v>63.627299999999998</v>
      </c>
      <c r="E312" s="2">
        <v>2014</v>
      </c>
      <c r="F312" s="2">
        <v>459</v>
      </c>
      <c r="G312" s="29">
        <f t="shared" si="75"/>
        <v>64350</v>
      </c>
      <c r="H312" s="27">
        <f t="shared" si="63"/>
        <v>91.022249883304809</v>
      </c>
      <c r="I312" s="3">
        <f t="shared" si="76"/>
        <v>0.70823496736564362</v>
      </c>
      <c r="J312" s="4">
        <f t="shared" si="77"/>
        <v>-0.31197060100187479</v>
      </c>
      <c r="K312" s="17">
        <v>0.78544844697273031</v>
      </c>
      <c r="L312" s="23">
        <v>10322</v>
      </c>
      <c r="M312" s="13">
        <v>9.2897999999999996</v>
      </c>
      <c r="N312" s="13">
        <v>14.600336647948286</v>
      </c>
    </row>
    <row r="313" spans="1:14">
      <c r="A313" s="22" t="str">
        <v>Avicennia schaueriana</v>
      </c>
      <c r="B313" s="12" t="s">
        <v>13</v>
      </c>
      <c r="C313" s="23">
        <f t="shared" si="73"/>
        <v>70697</v>
      </c>
      <c r="D313" s="13">
        <f t="shared" si="74"/>
        <v>63.627299999999998</v>
      </c>
      <c r="E313" s="2">
        <v>2015</v>
      </c>
      <c r="F313" s="2">
        <v>512</v>
      </c>
      <c r="G313" s="29">
        <f t="shared" si="75"/>
        <v>63838</v>
      </c>
      <c r="H313" s="27">
        <f t="shared" si="63"/>
        <v>90.298032448335846</v>
      </c>
      <c r="I313" s="3">
        <f t="shared" si="76"/>
        <v>0.79564879564879565</v>
      </c>
      <c r="J313" s="4">
        <f t="shared" si="77"/>
        <v>8.7413828283152029E-2</v>
      </c>
      <c r="K313" s="17">
        <v>0.78544844697273031</v>
      </c>
      <c r="L313" s="23">
        <v>10322</v>
      </c>
      <c r="M313" s="13">
        <v>9.2897999999999996</v>
      </c>
      <c r="N313" s="13">
        <v>14.600336647948286</v>
      </c>
    </row>
    <row r="314" spans="1:14">
      <c r="A314" s="22" t="str">
        <v>Avicennia schaueriana</v>
      </c>
      <c r="B314" s="12" t="s">
        <v>13</v>
      </c>
      <c r="C314" s="23">
        <f t="shared" si="73"/>
        <v>70697</v>
      </c>
      <c r="D314" s="13">
        <f t="shared" si="74"/>
        <v>63.627299999999998</v>
      </c>
      <c r="E314" s="2">
        <v>2016</v>
      </c>
      <c r="F314" s="2">
        <v>765</v>
      </c>
      <c r="G314" s="29">
        <f t="shared" si="75"/>
        <v>63073</v>
      </c>
      <c r="H314" s="27">
        <f t="shared" si="63"/>
        <v>89.215949757415444</v>
      </c>
      <c r="I314" s="3">
        <f t="shared" si="76"/>
        <v>1.1983458128387481</v>
      </c>
      <c r="J314" s="4">
        <f t="shared" si="77"/>
        <v>0.40269701718995243</v>
      </c>
      <c r="K314" s="17">
        <v>0.78544844697273031</v>
      </c>
      <c r="L314" s="23">
        <v>10322</v>
      </c>
      <c r="M314" s="13">
        <v>9.2897999999999996</v>
      </c>
      <c r="N314" s="13">
        <v>14.600336647948286</v>
      </c>
    </row>
    <row r="315" spans="1:14">
      <c r="A315" s="22" t="str">
        <v>Avicennia schaueriana</v>
      </c>
      <c r="B315" s="12" t="s">
        <v>13</v>
      </c>
      <c r="C315" s="23">
        <f t="shared" si="73"/>
        <v>70697</v>
      </c>
      <c r="D315" s="13">
        <f t="shared" si="74"/>
        <v>63.627299999999998</v>
      </c>
      <c r="E315" s="2">
        <v>2017</v>
      </c>
      <c r="F315" s="2">
        <v>1107</v>
      </c>
      <c r="G315" s="29">
        <f t="shared" si="75"/>
        <v>61966</v>
      </c>
      <c r="H315" s="27">
        <f t="shared" si="63"/>
        <v>87.650112451730621</v>
      </c>
      <c r="I315" s="3">
        <f t="shared" si="76"/>
        <v>1.755109159228196</v>
      </c>
      <c r="J315" s="4">
        <f t="shared" si="77"/>
        <v>0.55676334638944791</v>
      </c>
      <c r="K315" s="17">
        <v>0.78544844697273031</v>
      </c>
      <c r="L315" s="23">
        <v>10322</v>
      </c>
      <c r="M315" s="13">
        <v>9.2897999999999996</v>
      </c>
      <c r="N315" s="13">
        <v>14.600336647948286</v>
      </c>
    </row>
    <row r="316" spans="1:14">
      <c r="A316" s="22" t="str">
        <v>Avicennia schaueriana</v>
      </c>
      <c r="B316" s="12" t="s">
        <v>13</v>
      </c>
      <c r="C316" s="23">
        <f t="shared" si="73"/>
        <v>70697</v>
      </c>
      <c r="D316" s="13">
        <f t="shared" si="74"/>
        <v>63.627299999999998</v>
      </c>
      <c r="E316" s="2">
        <v>2018</v>
      </c>
      <c r="F316" s="2">
        <v>536</v>
      </c>
      <c r="G316" s="29">
        <f t="shared" si="75"/>
        <v>61430</v>
      </c>
      <c r="H316" s="27">
        <f t="shared" si="63"/>
        <v>86.891947324497494</v>
      </c>
      <c r="I316" s="3">
        <f t="shared" si="76"/>
        <v>0.86499047864958201</v>
      </c>
      <c r="J316" s="4">
        <f t="shared" si="77"/>
        <v>-0.89011868057861399</v>
      </c>
      <c r="K316" s="17">
        <v>0.78544844697273031</v>
      </c>
      <c r="L316" s="23">
        <v>10322</v>
      </c>
      <c r="M316" s="13">
        <v>9.2897999999999996</v>
      </c>
      <c r="N316" s="13">
        <v>14.600336647948286</v>
      </c>
    </row>
    <row r="317" spans="1:14">
      <c r="A317" s="22" t="str">
        <v>Avicennia schaueriana</v>
      </c>
      <c r="B317" s="12" t="s">
        <v>13</v>
      </c>
      <c r="C317" s="23">
        <f t="shared" si="73"/>
        <v>70697</v>
      </c>
      <c r="D317" s="13">
        <f t="shared" si="74"/>
        <v>63.627299999999998</v>
      </c>
      <c r="E317" s="2">
        <v>2019</v>
      </c>
      <c r="F317" s="2">
        <v>660</v>
      </c>
      <c r="G317" s="29">
        <f t="shared" si="75"/>
        <v>60770</v>
      </c>
      <c r="H317" s="27">
        <f t="shared" si="63"/>
        <v>85.958385787232842</v>
      </c>
      <c r="I317" s="3">
        <f t="shared" si="76"/>
        <v>1.0743936187530523</v>
      </c>
      <c r="J317" s="4">
        <f t="shared" si="77"/>
        <v>0.20940314010347028</v>
      </c>
      <c r="K317" s="17">
        <v>0.78544844697273031</v>
      </c>
      <c r="L317" s="23">
        <v>10322</v>
      </c>
      <c r="M317" s="13">
        <v>9.2897999999999996</v>
      </c>
      <c r="N317" s="13">
        <v>14.600336647948286</v>
      </c>
    </row>
    <row r="318" spans="1:14">
      <c r="A318" s="22" t="str">
        <v>Avicennia schaueriana</v>
      </c>
      <c r="B318" s="12" t="s">
        <v>13</v>
      </c>
      <c r="C318" s="23">
        <f t="shared" si="73"/>
        <v>70697</v>
      </c>
      <c r="D318" s="13">
        <f>70697*0.0009</f>
        <v>63.627299999999998</v>
      </c>
      <c r="E318" s="2">
        <v>2020</v>
      </c>
      <c r="F318" s="2">
        <v>395</v>
      </c>
      <c r="G318" s="29">
        <f t="shared" si="75"/>
        <v>60375</v>
      </c>
      <c r="H318" s="27">
        <f t="shared" si="63"/>
        <v>85.399663352051718</v>
      </c>
      <c r="I318" s="3">
        <f t="shared" si="76"/>
        <v>0.64999177225604743</v>
      </c>
      <c r="J318" s="4">
        <f t="shared" si="77"/>
        <v>-0.42440184649700485</v>
      </c>
      <c r="K318" s="17">
        <v>0.78544844697273031</v>
      </c>
      <c r="L318" s="23">
        <v>10322</v>
      </c>
      <c r="M318" s="13">
        <v>9.2897999999999996</v>
      </c>
      <c r="N318" s="13">
        <v>14.600336647948286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"/>
  <sheetViews>
    <sheetView workbookViewId="0">
      <selection activeCell="E6" sqref="E6"/>
    </sheetView>
  </sheetViews>
  <sheetFormatPr baseColWidth="10" defaultRowHeight="15" x14ac:dyDescent="0"/>
  <cols>
    <col min="1" max="1" width="10.83203125" style="6"/>
    <col min="2" max="2" width="14.5" style="9" bestFit="1" customWidth="1"/>
  </cols>
  <sheetData>
    <row r="1" spans="1:5">
      <c r="A1" s="5" t="s">
        <v>22</v>
      </c>
      <c r="B1" s="8" t="s">
        <v>26</v>
      </c>
    </row>
    <row r="2" spans="1:5">
      <c r="A2" s="10" t="s">
        <v>4</v>
      </c>
      <c r="B2" s="11">
        <v>10.097999999999999</v>
      </c>
      <c r="D2" s="16">
        <f>B2+B3</f>
        <v>19.387799999999999</v>
      </c>
      <c r="E2" s="16">
        <f>SUM(D2:D3)</f>
        <v>61.965899999999998</v>
      </c>
    </row>
    <row r="3" spans="1:5">
      <c r="A3" s="12" t="s">
        <v>13</v>
      </c>
      <c r="B3" s="13">
        <v>9.2897999999999996</v>
      </c>
      <c r="D3" s="16">
        <f>SUM(B4:B14)</f>
        <v>42.578099999999999</v>
      </c>
    </row>
    <row r="4" spans="1:5">
      <c r="A4" s="12" t="s">
        <v>1</v>
      </c>
      <c r="B4" s="13">
        <v>7.0865999999999998</v>
      </c>
    </row>
    <row r="5" spans="1:5">
      <c r="A5" s="12" t="s">
        <v>9</v>
      </c>
      <c r="B5" s="13">
        <v>6.7031999999999998</v>
      </c>
      <c r="E5">
        <f>D2/E2</f>
        <v>0.31287853480704708</v>
      </c>
    </row>
    <row r="6" spans="1:5">
      <c r="A6" s="12" t="s">
        <v>0</v>
      </c>
      <c r="B6" s="13">
        <v>5.9003999999999994</v>
      </c>
    </row>
    <row r="7" spans="1:5">
      <c r="A7" s="12" t="s">
        <v>8</v>
      </c>
      <c r="B7" s="13">
        <v>5.8761000000000001</v>
      </c>
    </row>
    <row r="8" spans="1:5">
      <c r="A8" s="12" t="s">
        <v>5</v>
      </c>
      <c r="B8" s="13">
        <v>4.7870999999999997</v>
      </c>
    </row>
    <row r="9" spans="1:5">
      <c r="A9" s="12" t="s">
        <v>2</v>
      </c>
      <c r="B9" s="13">
        <v>4.3541999999999996</v>
      </c>
    </row>
    <row r="10" spans="1:5">
      <c r="A10" s="12" t="s">
        <v>7</v>
      </c>
      <c r="B10" s="13">
        <v>2.8026</v>
      </c>
    </row>
    <row r="11" spans="1:5">
      <c r="A11" s="12" t="s">
        <v>3</v>
      </c>
      <c r="B11" s="13">
        <v>1.4669999999999999</v>
      </c>
    </row>
    <row r="12" spans="1:5">
      <c r="A12" s="12" t="s">
        <v>6</v>
      </c>
      <c r="B12" s="13">
        <v>1.2104999999999999</v>
      </c>
    </row>
    <row r="13" spans="1:5">
      <c r="A13" s="12" t="s">
        <v>12</v>
      </c>
      <c r="B13" s="13">
        <v>1.1960999999999999</v>
      </c>
    </row>
    <row r="14" spans="1:5">
      <c r="A14" s="12" t="s">
        <v>10</v>
      </c>
      <c r="B14" s="13">
        <v>1.1942999999999999</v>
      </c>
    </row>
    <row r="15" spans="1:5">
      <c r="A15" s="12" t="s">
        <v>11</v>
      </c>
      <c r="B15" s="13">
        <v>0.7722</v>
      </c>
    </row>
    <row r="16" spans="1:5">
      <c r="A16" s="12"/>
      <c r="B16" s="13"/>
    </row>
    <row r="17" spans="1:2">
      <c r="A17" s="12"/>
      <c r="B17" s="13"/>
    </row>
    <row r="18" spans="1:2">
      <c r="A18" s="12"/>
      <c r="B18" s="13"/>
    </row>
    <row r="19" spans="1:2">
      <c r="A19" s="12"/>
      <c r="B19" s="13"/>
    </row>
    <row r="20" spans="1:2">
      <c r="A20" s="12"/>
      <c r="B20" s="13"/>
    </row>
    <row r="21" spans="1:2">
      <c r="A21" s="12"/>
      <c r="B21" s="13"/>
    </row>
    <row r="22" spans="1:2">
      <c r="A22" s="12"/>
      <c r="B22" s="13"/>
    </row>
    <row r="23" spans="1:2">
      <c r="A23" s="12"/>
      <c r="B23" s="13"/>
    </row>
    <row r="24" spans="1:2">
      <c r="A24" s="12"/>
      <c r="B24" s="13"/>
    </row>
    <row r="25" spans="1:2">
      <c r="A25" s="12"/>
      <c r="B25" s="13"/>
    </row>
    <row r="26" spans="1:2">
      <c r="A26" s="12"/>
      <c r="B26" s="13"/>
    </row>
    <row r="27" spans="1:2">
      <c r="A27" s="12"/>
      <c r="B27" s="13"/>
    </row>
    <row r="28" spans="1:2">
      <c r="A28" s="12"/>
      <c r="B28" s="13"/>
    </row>
    <row r="29" spans="1:2">
      <c r="A29" s="12"/>
      <c r="B29" s="13"/>
    </row>
    <row r="30" spans="1:2">
      <c r="A30" s="12"/>
      <c r="B30" s="13"/>
    </row>
    <row r="31" spans="1:2">
      <c r="A31" s="12"/>
      <c r="B31" s="13"/>
    </row>
    <row r="32" spans="1:2">
      <c r="A32" s="12"/>
      <c r="B32" s="13"/>
    </row>
    <row r="33" spans="1:2">
      <c r="A33" s="12"/>
      <c r="B33" s="13"/>
    </row>
    <row r="34" spans="1:2">
      <c r="A34" s="12"/>
      <c r="B34" s="13"/>
    </row>
    <row r="35" spans="1:2">
      <c r="A35" s="12"/>
      <c r="B35" s="13"/>
    </row>
    <row r="36" spans="1:2">
      <c r="A36" s="12"/>
      <c r="B36" s="13"/>
    </row>
    <row r="37" spans="1:2">
      <c r="A37" s="12"/>
      <c r="B37" s="13"/>
    </row>
    <row r="38" spans="1:2">
      <c r="A38" s="12"/>
      <c r="B38" s="13"/>
    </row>
    <row r="39" spans="1:2">
      <c r="A39" s="12"/>
      <c r="B39" s="13"/>
    </row>
    <row r="40" spans="1:2">
      <c r="A40" s="12"/>
      <c r="B40" s="13"/>
    </row>
    <row r="41" spans="1:2">
      <c r="A41" s="12"/>
      <c r="B41" s="13"/>
    </row>
    <row r="42" spans="1:2">
      <c r="A42" s="12"/>
      <c r="B42" s="13"/>
    </row>
    <row r="43" spans="1:2">
      <c r="A43" s="12"/>
      <c r="B43" s="13"/>
    </row>
    <row r="44" spans="1:2">
      <c r="A44" s="12"/>
      <c r="B44" s="13"/>
    </row>
    <row r="45" spans="1:2">
      <c r="A45" s="12"/>
      <c r="B45" s="13"/>
    </row>
    <row r="46" spans="1:2">
      <c r="A46" s="12"/>
      <c r="B46" s="13"/>
    </row>
    <row r="47" spans="1:2">
      <c r="A47" s="12"/>
      <c r="B47" s="13"/>
    </row>
    <row r="48" spans="1:2">
      <c r="A48" s="12"/>
      <c r="B48" s="13"/>
    </row>
    <row r="49" spans="1:2">
      <c r="A49" s="12"/>
      <c r="B49" s="13"/>
    </row>
    <row r="50" spans="1:2">
      <c r="A50" s="12"/>
      <c r="B50" s="13"/>
    </row>
    <row r="51" spans="1:2">
      <c r="A51" s="12"/>
      <c r="B51" s="13"/>
    </row>
    <row r="52" spans="1:2">
      <c r="A52" s="12"/>
      <c r="B52" s="13"/>
    </row>
    <row r="53" spans="1:2">
      <c r="A53" s="12"/>
      <c r="B53" s="13"/>
    </row>
    <row r="54" spans="1:2">
      <c r="A54" s="12"/>
      <c r="B54" s="13"/>
    </row>
    <row r="55" spans="1:2">
      <c r="A55" s="12"/>
      <c r="B55" s="13"/>
    </row>
    <row r="56" spans="1:2">
      <c r="A56" s="12"/>
      <c r="B56" s="13"/>
    </row>
    <row r="57" spans="1:2">
      <c r="A57" s="12"/>
      <c r="B57" s="13"/>
    </row>
    <row r="58" spans="1:2">
      <c r="A58" s="12"/>
      <c r="B58" s="13"/>
    </row>
    <row r="59" spans="1:2">
      <c r="A59" s="12"/>
      <c r="B59" s="13"/>
    </row>
    <row r="60" spans="1:2">
      <c r="A60" s="12"/>
      <c r="B60" s="13"/>
    </row>
    <row r="61" spans="1:2">
      <c r="A61" s="12"/>
      <c r="B61" s="13"/>
    </row>
    <row r="62" spans="1:2">
      <c r="A62" s="12"/>
      <c r="B62" s="13"/>
    </row>
    <row r="63" spans="1:2">
      <c r="A63" s="12"/>
      <c r="B63" s="13"/>
    </row>
    <row r="64" spans="1:2">
      <c r="A64" s="12"/>
      <c r="B64" s="13"/>
    </row>
    <row r="65" spans="1:2">
      <c r="A65" s="12"/>
      <c r="B65" s="13"/>
    </row>
    <row r="66" spans="1:2">
      <c r="A66" s="12"/>
      <c r="B66" s="13"/>
    </row>
    <row r="67" spans="1:2">
      <c r="A67" s="12"/>
      <c r="B67" s="13"/>
    </row>
    <row r="68" spans="1:2">
      <c r="A68" s="12"/>
      <c r="B68" s="13"/>
    </row>
    <row r="69" spans="1:2">
      <c r="A69" s="12"/>
      <c r="B69" s="13"/>
    </row>
    <row r="70" spans="1:2">
      <c r="A70" s="12"/>
      <c r="B70" s="13"/>
    </row>
    <row r="71" spans="1:2">
      <c r="A71" s="12"/>
      <c r="B71" s="13"/>
    </row>
    <row r="72" spans="1:2">
      <c r="A72" s="12"/>
      <c r="B72" s="13"/>
    </row>
    <row r="73" spans="1:2">
      <c r="A73" s="12"/>
      <c r="B73" s="13"/>
    </row>
    <row r="74" spans="1:2">
      <c r="A74" s="12"/>
      <c r="B74" s="13"/>
    </row>
    <row r="75" spans="1:2">
      <c r="A75" s="12"/>
      <c r="B75" s="13"/>
    </row>
    <row r="76" spans="1:2">
      <c r="A76" s="12"/>
      <c r="B76" s="13"/>
    </row>
    <row r="77" spans="1:2">
      <c r="A77" s="12"/>
      <c r="B77" s="13"/>
    </row>
    <row r="78" spans="1:2">
      <c r="A78" s="12"/>
      <c r="B78" s="13"/>
    </row>
    <row r="79" spans="1:2">
      <c r="A79" s="12"/>
      <c r="B79" s="13"/>
    </row>
    <row r="80" spans="1:2">
      <c r="A80" s="12"/>
      <c r="B80" s="13"/>
    </row>
    <row r="81" spans="1:2">
      <c r="A81" s="12"/>
      <c r="B81" s="13"/>
    </row>
    <row r="82" spans="1:2">
      <c r="A82" s="12"/>
      <c r="B82" s="13"/>
    </row>
    <row r="83" spans="1:2">
      <c r="A83" s="12"/>
      <c r="B83" s="13"/>
    </row>
    <row r="84" spans="1:2">
      <c r="A84" s="12"/>
      <c r="B84" s="13"/>
    </row>
    <row r="85" spans="1:2">
      <c r="A85" s="12"/>
      <c r="B85" s="13"/>
    </row>
    <row r="86" spans="1:2">
      <c r="A86" s="12"/>
      <c r="B86" s="13"/>
    </row>
    <row r="87" spans="1:2">
      <c r="A87" s="12"/>
      <c r="B87" s="13"/>
    </row>
    <row r="88" spans="1:2">
      <c r="A88" s="12"/>
      <c r="B88" s="13"/>
    </row>
    <row r="89" spans="1:2">
      <c r="A89" s="12"/>
      <c r="B89" s="13"/>
    </row>
    <row r="90" spans="1:2">
      <c r="A90" s="12"/>
      <c r="B90" s="13"/>
    </row>
    <row r="91" spans="1:2">
      <c r="A91" s="12"/>
      <c r="B91" s="13"/>
    </row>
    <row r="92" spans="1:2">
      <c r="A92" s="12"/>
      <c r="B92" s="13"/>
    </row>
    <row r="93" spans="1:2">
      <c r="A93" s="12"/>
      <c r="B93" s="13"/>
    </row>
    <row r="94" spans="1:2">
      <c r="A94" s="12"/>
      <c r="B94" s="13"/>
    </row>
    <row r="95" spans="1:2">
      <c r="A95" s="12"/>
      <c r="B95" s="13"/>
    </row>
    <row r="96" spans="1:2">
      <c r="A96" s="12"/>
      <c r="B96" s="13"/>
    </row>
    <row r="97" spans="1:2">
      <c r="A97" s="12"/>
      <c r="B97" s="13"/>
    </row>
    <row r="98" spans="1:2">
      <c r="A98" s="12"/>
      <c r="B98" s="13"/>
    </row>
    <row r="99" spans="1:2">
      <c r="A99" s="12"/>
      <c r="B99" s="13"/>
    </row>
    <row r="100" spans="1:2">
      <c r="A100" s="12"/>
      <c r="B100" s="13"/>
    </row>
    <row r="101" spans="1:2">
      <c r="A101" s="12"/>
      <c r="B101" s="13"/>
    </row>
    <row r="102" spans="1:2">
      <c r="A102" s="12"/>
      <c r="B102" s="13"/>
    </row>
    <row r="103" spans="1:2">
      <c r="A103" s="12"/>
      <c r="B103" s="13"/>
    </row>
    <row r="104" spans="1:2">
      <c r="A104" s="12"/>
      <c r="B104" s="13"/>
    </row>
    <row r="105" spans="1:2">
      <c r="A105" s="12"/>
      <c r="B105" s="13"/>
    </row>
    <row r="106" spans="1:2">
      <c r="A106" s="12"/>
      <c r="B106" s="13"/>
    </row>
    <row r="107" spans="1:2">
      <c r="A107" s="12"/>
      <c r="B107" s="13"/>
    </row>
    <row r="108" spans="1:2">
      <c r="A108" s="12"/>
      <c r="B108" s="13"/>
    </row>
    <row r="109" spans="1:2">
      <c r="A109" s="12"/>
      <c r="B109" s="13"/>
    </row>
    <row r="110" spans="1:2">
      <c r="A110" s="12"/>
      <c r="B110" s="13"/>
    </row>
    <row r="111" spans="1:2">
      <c r="A111" s="12"/>
      <c r="B111" s="13"/>
    </row>
    <row r="112" spans="1:2">
      <c r="A112" s="12"/>
      <c r="B112" s="13"/>
    </row>
    <row r="113" spans="1:2">
      <c r="A113" s="12"/>
      <c r="B113" s="13"/>
    </row>
    <row r="114" spans="1:2">
      <c r="A114" s="12"/>
      <c r="B114" s="13"/>
    </row>
    <row r="115" spans="1:2">
      <c r="A115" s="12"/>
      <c r="B115" s="13"/>
    </row>
    <row r="116" spans="1:2">
      <c r="A116" s="12"/>
      <c r="B116" s="13"/>
    </row>
    <row r="117" spans="1:2">
      <c r="A117" s="12"/>
      <c r="B117" s="13"/>
    </row>
    <row r="118" spans="1:2">
      <c r="A118" s="14"/>
      <c r="B118" s="15"/>
    </row>
    <row r="119" spans="1:2">
      <c r="A119" s="10"/>
      <c r="B119" s="11"/>
    </row>
    <row r="120" spans="1:2">
      <c r="A120" s="12"/>
      <c r="B120" s="13"/>
    </row>
    <row r="121" spans="1:2">
      <c r="A121" s="12"/>
      <c r="B121" s="13"/>
    </row>
    <row r="122" spans="1:2">
      <c r="A122" s="12"/>
      <c r="B122" s="13"/>
    </row>
    <row r="123" spans="1:2">
      <c r="A123" s="12"/>
      <c r="B123" s="13"/>
    </row>
    <row r="124" spans="1:2">
      <c r="A124" s="12"/>
      <c r="B124" s="13"/>
    </row>
    <row r="125" spans="1:2">
      <c r="A125" s="12"/>
      <c r="B125" s="13"/>
    </row>
    <row r="126" spans="1:2">
      <c r="A126" s="12"/>
      <c r="B126" s="13"/>
    </row>
    <row r="127" spans="1:2">
      <c r="A127" s="12"/>
      <c r="B127" s="13"/>
    </row>
    <row r="128" spans="1:2">
      <c r="A128" s="12"/>
      <c r="B128" s="13"/>
    </row>
    <row r="129" spans="1:2">
      <c r="A129" s="12"/>
      <c r="B129" s="13"/>
    </row>
    <row r="130" spans="1:2">
      <c r="A130" s="12"/>
      <c r="B130" s="13"/>
    </row>
    <row r="131" spans="1:2">
      <c r="A131" s="12"/>
      <c r="B131" s="13"/>
    </row>
    <row r="132" spans="1:2">
      <c r="A132" s="12"/>
      <c r="B132" s="13"/>
    </row>
    <row r="133" spans="1:2">
      <c r="A133" s="12"/>
      <c r="B133" s="13"/>
    </row>
    <row r="134" spans="1:2">
      <c r="A134" s="12"/>
      <c r="B134" s="13"/>
    </row>
    <row r="135" spans="1:2">
      <c r="A135" s="12"/>
      <c r="B135" s="13"/>
    </row>
    <row r="136" spans="1:2">
      <c r="A136" s="12"/>
      <c r="B136" s="13"/>
    </row>
    <row r="137" spans="1:2">
      <c r="A137" s="12"/>
      <c r="B137" s="13"/>
    </row>
    <row r="138" spans="1:2">
      <c r="A138" s="12"/>
      <c r="B138" s="13"/>
    </row>
    <row r="139" spans="1:2">
      <c r="A139" s="12"/>
      <c r="B139" s="13"/>
    </row>
    <row r="140" spans="1:2">
      <c r="A140" s="12"/>
      <c r="B140" s="13"/>
    </row>
    <row r="141" spans="1:2">
      <c r="A141" s="12"/>
      <c r="B141" s="13"/>
    </row>
    <row r="142" spans="1:2">
      <c r="A142" s="12"/>
      <c r="B142" s="13"/>
    </row>
    <row r="143" spans="1:2">
      <c r="A143" s="12"/>
      <c r="B143" s="13"/>
    </row>
    <row r="144" spans="1:2">
      <c r="A144" s="12"/>
      <c r="B144" s="13"/>
    </row>
    <row r="145" spans="1:2">
      <c r="A145" s="12"/>
      <c r="B145" s="13"/>
    </row>
    <row r="146" spans="1:2">
      <c r="A146" s="12"/>
      <c r="B146" s="13"/>
    </row>
    <row r="147" spans="1:2">
      <c r="A147" s="12"/>
      <c r="B147" s="13"/>
    </row>
    <row r="148" spans="1:2">
      <c r="A148" s="12"/>
      <c r="B148" s="13"/>
    </row>
    <row r="149" spans="1:2">
      <c r="A149" s="12"/>
      <c r="B149" s="13"/>
    </row>
    <row r="150" spans="1:2">
      <c r="A150" s="12"/>
      <c r="B150" s="13"/>
    </row>
    <row r="151" spans="1:2">
      <c r="A151" s="12"/>
      <c r="B151" s="13"/>
    </row>
    <row r="152" spans="1:2">
      <c r="A152" s="12"/>
      <c r="B152" s="13"/>
    </row>
    <row r="153" spans="1:2">
      <c r="A153" s="12"/>
      <c r="B153" s="13"/>
    </row>
    <row r="154" spans="1:2">
      <c r="A154" s="12"/>
      <c r="B154" s="13"/>
    </row>
    <row r="155" spans="1:2">
      <c r="A155" s="12"/>
      <c r="B155" s="13"/>
    </row>
    <row r="156" spans="1:2">
      <c r="A156" s="12"/>
      <c r="B156" s="13"/>
    </row>
    <row r="157" spans="1:2">
      <c r="A157" s="12"/>
      <c r="B157" s="13"/>
    </row>
    <row r="158" spans="1:2">
      <c r="A158" s="12"/>
      <c r="B158" s="13"/>
    </row>
    <row r="159" spans="1:2">
      <c r="A159" s="12"/>
      <c r="B159" s="13"/>
    </row>
    <row r="160" spans="1:2">
      <c r="A160" s="12"/>
      <c r="B160" s="13"/>
    </row>
    <row r="161" spans="1:2">
      <c r="A161" s="12"/>
      <c r="B161" s="13"/>
    </row>
    <row r="162" spans="1:2">
      <c r="A162" s="12"/>
      <c r="B162" s="13"/>
    </row>
    <row r="163" spans="1:2">
      <c r="A163" s="12"/>
      <c r="B163" s="13"/>
    </row>
    <row r="164" spans="1:2">
      <c r="A164" s="12"/>
      <c r="B164" s="13"/>
    </row>
    <row r="165" spans="1:2">
      <c r="A165" s="12"/>
      <c r="B165" s="13"/>
    </row>
    <row r="166" spans="1:2">
      <c r="A166" s="12"/>
      <c r="B166" s="13"/>
    </row>
    <row r="167" spans="1:2">
      <c r="A167" s="12"/>
      <c r="B167" s="13"/>
    </row>
    <row r="168" spans="1:2">
      <c r="A168" s="12"/>
      <c r="B168" s="13"/>
    </row>
    <row r="169" spans="1:2">
      <c r="A169" s="12"/>
      <c r="B169" s="13"/>
    </row>
    <row r="170" spans="1:2">
      <c r="A170" s="12"/>
      <c r="B170" s="13"/>
    </row>
    <row r="171" spans="1:2">
      <c r="A171" s="12"/>
      <c r="B171" s="13"/>
    </row>
    <row r="172" spans="1:2">
      <c r="A172" s="12"/>
      <c r="B172" s="13"/>
    </row>
    <row r="173" spans="1:2">
      <c r="A173" s="12"/>
      <c r="B173" s="13"/>
    </row>
    <row r="174" spans="1:2">
      <c r="A174" s="12"/>
      <c r="B174" s="13"/>
    </row>
    <row r="175" spans="1:2">
      <c r="A175" s="12"/>
      <c r="B175" s="13"/>
    </row>
    <row r="176" spans="1:2">
      <c r="A176" s="12"/>
      <c r="B176" s="13"/>
    </row>
    <row r="177" spans="1:2">
      <c r="A177" s="12"/>
      <c r="B177" s="13"/>
    </row>
    <row r="178" spans="1:2">
      <c r="A178" s="12"/>
      <c r="B178" s="13"/>
    </row>
    <row r="179" spans="1:2">
      <c r="A179" s="12"/>
      <c r="B179" s="13"/>
    </row>
    <row r="180" spans="1:2">
      <c r="A180" s="12"/>
      <c r="B180" s="13"/>
    </row>
    <row r="181" spans="1:2">
      <c r="A181" s="12"/>
      <c r="B181" s="13"/>
    </row>
    <row r="182" spans="1:2">
      <c r="A182" s="12"/>
      <c r="B182" s="13"/>
    </row>
    <row r="183" spans="1:2">
      <c r="A183" s="12"/>
      <c r="B183" s="13"/>
    </row>
    <row r="184" spans="1:2">
      <c r="A184" s="12"/>
      <c r="B184" s="13"/>
    </row>
    <row r="185" spans="1:2">
      <c r="A185" s="12"/>
      <c r="B185" s="13"/>
    </row>
    <row r="186" spans="1:2">
      <c r="A186" s="12"/>
      <c r="B186" s="13"/>
    </row>
    <row r="187" spans="1:2">
      <c r="A187" s="12"/>
      <c r="B187" s="13"/>
    </row>
    <row r="188" spans="1:2">
      <c r="A188" s="12"/>
      <c r="B188" s="13"/>
    </row>
    <row r="189" spans="1:2">
      <c r="A189" s="12"/>
      <c r="B189" s="13"/>
    </row>
    <row r="190" spans="1:2">
      <c r="A190" s="12"/>
      <c r="B190" s="13"/>
    </row>
    <row r="191" spans="1:2">
      <c r="A191" s="12"/>
      <c r="B191" s="13"/>
    </row>
    <row r="192" spans="1:2">
      <c r="A192" s="12"/>
      <c r="B192" s="13"/>
    </row>
    <row r="193" spans="1:2">
      <c r="A193" s="12"/>
      <c r="B193" s="13"/>
    </row>
    <row r="194" spans="1:2">
      <c r="A194" s="12"/>
      <c r="B194" s="13"/>
    </row>
    <row r="195" spans="1:2">
      <c r="A195" s="12"/>
      <c r="B195" s="13"/>
    </row>
    <row r="196" spans="1:2">
      <c r="A196" s="12"/>
      <c r="B196" s="13"/>
    </row>
    <row r="197" spans="1:2">
      <c r="A197" s="12"/>
      <c r="B197" s="13"/>
    </row>
    <row r="198" spans="1:2">
      <c r="A198" s="12"/>
      <c r="B198" s="13"/>
    </row>
    <row r="199" spans="1:2">
      <c r="A199" s="12"/>
      <c r="B199" s="13"/>
    </row>
    <row r="200" spans="1:2">
      <c r="A200" s="12"/>
      <c r="B200" s="13"/>
    </row>
    <row r="201" spans="1:2">
      <c r="A201" s="12"/>
      <c r="B201" s="13"/>
    </row>
    <row r="202" spans="1:2">
      <c r="A202" s="12"/>
      <c r="B202" s="13"/>
    </row>
    <row r="203" spans="1:2">
      <c r="A203" s="12"/>
      <c r="B203" s="13"/>
    </row>
    <row r="204" spans="1:2">
      <c r="A204" s="12"/>
      <c r="B204" s="13"/>
    </row>
    <row r="205" spans="1:2">
      <c r="A205" s="12"/>
      <c r="B205" s="13"/>
    </row>
    <row r="206" spans="1:2">
      <c r="A206" s="12"/>
      <c r="B206" s="13"/>
    </row>
    <row r="207" spans="1:2">
      <c r="A207" s="12"/>
      <c r="B207" s="13"/>
    </row>
    <row r="208" spans="1:2">
      <c r="A208" s="12"/>
      <c r="B208" s="13"/>
    </row>
    <row r="209" spans="1:2">
      <c r="A209" s="12"/>
      <c r="B209" s="13"/>
    </row>
    <row r="210" spans="1:2">
      <c r="A210" s="12"/>
      <c r="B210" s="13"/>
    </row>
    <row r="211" spans="1:2">
      <c r="A211" s="12"/>
      <c r="B211" s="13"/>
    </row>
    <row r="212" spans="1:2">
      <c r="A212" s="12"/>
      <c r="B212" s="13"/>
    </row>
    <row r="213" spans="1:2">
      <c r="A213" s="12"/>
      <c r="B213" s="13"/>
    </row>
    <row r="214" spans="1:2">
      <c r="A214" s="12"/>
      <c r="B214" s="13"/>
    </row>
    <row r="215" spans="1:2">
      <c r="A215" s="12"/>
      <c r="B215" s="13"/>
    </row>
    <row r="216" spans="1:2">
      <c r="A216" s="12"/>
      <c r="B216" s="13"/>
    </row>
    <row r="217" spans="1:2">
      <c r="A217" s="12"/>
      <c r="B217" s="13"/>
    </row>
    <row r="218" spans="1:2">
      <c r="A218" s="12"/>
      <c r="B218" s="13"/>
    </row>
    <row r="219" spans="1:2">
      <c r="A219" s="12"/>
      <c r="B219" s="13"/>
    </row>
    <row r="220" spans="1:2">
      <c r="A220" s="12"/>
      <c r="B220" s="13"/>
    </row>
    <row r="221" spans="1:2">
      <c r="A221" s="12"/>
      <c r="B221" s="13"/>
    </row>
    <row r="222" spans="1:2">
      <c r="A222" s="12"/>
      <c r="B222" s="13"/>
    </row>
    <row r="223" spans="1:2">
      <c r="A223" s="12"/>
      <c r="B223" s="13"/>
    </row>
    <row r="224" spans="1:2">
      <c r="A224" s="12"/>
      <c r="B224" s="13"/>
    </row>
    <row r="225" spans="1:2">
      <c r="A225" s="12"/>
      <c r="B225" s="13"/>
    </row>
    <row r="226" spans="1:2">
      <c r="A226" s="12"/>
      <c r="B226" s="13"/>
    </row>
    <row r="227" spans="1:2">
      <c r="A227" s="12"/>
      <c r="B227" s="13"/>
    </row>
    <row r="228" spans="1:2">
      <c r="A228" s="12"/>
      <c r="B228" s="13"/>
    </row>
    <row r="229" spans="1:2">
      <c r="A229" s="12"/>
      <c r="B229" s="13"/>
    </row>
    <row r="230" spans="1:2">
      <c r="A230" s="12"/>
      <c r="B230" s="13"/>
    </row>
    <row r="231" spans="1:2">
      <c r="A231" s="12"/>
      <c r="B231" s="13"/>
    </row>
    <row r="232" spans="1:2">
      <c r="A232" s="12"/>
      <c r="B232" s="13"/>
    </row>
    <row r="233" spans="1:2">
      <c r="A233" s="12"/>
      <c r="B233" s="13"/>
    </row>
    <row r="234" spans="1:2">
      <c r="A234" s="12"/>
      <c r="B234" s="13"/>
    </row>
    <row r="235" spans="1:2">
      <c r="A235" s="12"/>
      <c r="B235" s="13"/>
    </row>
    <row r="236" spans="1:2">
      <c r="A236" s="12"/>
      <c r="B236" s="13"/>
    </row>
    <row r="237" spans="1:2">
      <c r="A237" s="12"/>
      <c r="B237" s="13"/>
    </row>
    <row r="238" spans="1:2">
      <c r="A238" s="12"/>
      <c r="B238" s="13"/>
    </row>
    <row r="239" spans="1:2">
      <c r="A239" s="12"/>
      <c r="B239" s="13"/>
    </row>
    <row r="240" spans="1:2">
      <c r="A240" s="12"/>
      <c r="B240" s="13"/>
    </row>
    <row r="241" spans="1:2">
      <c r="A241" s="12"/>
      <c r="B241" s="13"/>
    </row>
    <row r="242" spans="1:2">
      <c r="A242" s="12"/>
      <c r="B242" s="13"/>
    </row>
    <row r="243" spans="1:2">
      <c r="A243" s="12"/>
      <c r="B243" s="13"/>
    </row>
    <row r="244" spans="1:2">
      <c r="A244" s="12"/>
      <c r="B244" s="13"/>
    </row>
    <row r="245" spans="1:2">
      <c r="A245" s="12"/>
      <c r="B245" s="13"/>
    </row>
    <row r="246" spans="1:2">
      <c r="A246" s="12"/>
      <c r="B246" s="13"/>
    </row>
    <row r="247" spans="1:2">
      <c r="A247" s="12"/>
      <c r="B247" s="13"/>
    </row>
    <row r="248" spans="1:2">
      <c r="A248" s="12"/>
      <c r="B248" s="13"/>
    </row>
    <row r="249" spans="1:2">
      <c r="A249" s="12"/>
      <c r="B249" s="13"/>
    </row>
    <row r="250" spans="1:2">
      <c r="A250" s="12"/>
      <c r="B250" s="13"/>
    </row>
    <row r="251" spans="1:2">
      <c r="A251" s="12"/>
      <c r="B251" s="13"/>
    </row>
    <row r="252" spans="1:2">
      <c r="A252" s="12"/>
      <c r="B252" s="13"/>
    </row>
    <row r="253" spans="1:2">
      <c r="A253" s="12"/>
      <c r="B253" s="13"/>
    </row>
    <row r="254" spans="1:2">
      <c r="A254" s="12"/>
      <c r="B254" s="13"/>
    </row>
    <row r="255" spans="1:2">
      <c r="A255" s="12"/>
      <c r="B255" s="13"/>
    </row>
    <row r="256" spans="1:2">
      <c r="A256" s="12"/>
      <c r="B256" s="13"/>
    </row>
    <row r="257" spans="1:2">
      <c r="A257" s="12"/>
      <c r="B257" s="13"/>
    </row>
    <row r="258" spans="1:2">
      <c r="A258" s="12"/>
      <c r="B258" s="13"/>
    </row>
    <row r="259" spans="1:2">
      <c r="A259" s="12"/>
      <c r="B259" s="13"/>
    </row>
    <row r="260" spans="1:2">
      <c r="A260" s="12"/>
      <c r="B260" s="13"/>
    </row>
    <row r="261" spans="1:2">
      <c r="A261" s="12"/>
      <c r="B261" s="13"/>
    </row>
    <row r="262" spans="1:2">
      <c r="A262" s="12"/>
      <c r="B262" s="13"/>
    </row>
    <row r="263" spans="1:2">
      <c r="A263" s="12"/>
      <c r="B263" s="13"/>
    </row>
    <row r="264" spans="1:2">
      <c r="A264" s="12"/>
      <c r="B264" s="13"/>
    </row>
    <row r="265" spans="1:2">
      <c r="A265" s="12"/>
      <c r="B265" s="13"/>
    </row>
    <row r="266" spans="1:2">
      <c r="A266" s="12"/>
      <c r="B266" s="13"/>
    </row>
    <row r="267" spans="1:2">
      <c r="A267" s="12"/>
      <c r="B267" s="13"/>
    </row>
    <row r="268" spans="1:2">
      <c r="A268" s="12"/>
      <c r="B268" s="13"/>
    </row>
    <row r="269" spans="1:2">
      <c r="A269" s="12"/>
      <c r="B269" s="13"/>
    </row>
    <row r="270" spans="1:2">
      <c r="A270" s="12"/>
      <c r="B270" s="13"/>
    </row>
    <row r="271" spans="1:2">
      <c r="A271" s="12"/>
      <c r="B271" s="13"/>
    </row>
    <row r="272" spans="1:2">
      <c r="A272" s="12"/>
      <c r="B272" s="13"/>
    </row>
    <row r="273" spans="1:2">
      <c r="A273" s="12"/>
      <c r="B273" s="13"/>
    </row>
    <row r="274" spans="1:2">
      <c r="A274" s="12"/>
      <c r="B274" s="13"/>
    </row>
    <row r="275" spans="1:2">
      <c r="A275" s="12"/>
      <c r="B275" s="13"/>
    </row>
    <row r="276" spans="1:2">
      <c r="A276" s="12"/>
      <c r="B276" s="13"/>
    </row>
    <row r="277" spans="1:2">
      <c r="A277" s="12"/>
      <c r="B277" s="13"/>
    </row>
    <row r="278" spans="1:2">
      <c r="A278" s="12"/>
      <c r="B278" s="13"/>
    </row>
    <row r="279" spans="1:2">
      <c r="A279" s="12"/>
      <c r="B279" s="13"/>
    </row>
    <row r="280" spans="1:2">
      <c r="A280" s="12"/>
      <c r="B280" s="13"/>
    </row>
    <row r="281" spans="1:2">
      <c r="A281" s="12"/>
      <c r="B281" s="13"/>
    </row>
    <row r="282" spans="1:2">
      <c r="A282" s="12"/>
      <c r="B282" s="13"/>
    </row>
    <row r="283" spans="1:2">
      <c r="A283" s="12"/>
      <c r="B283" s="13"/>
    </row>
    <row r="284" spans="1:2">
      <c r="A284" s="12"/>
      <c r="B284" s="13"/>
    </row>
    <row r="285" spans="1:2">
      <c r="A285" s="12"/>
      <c r="B285" s="13"/>
    </row>
    <row r="286" spans="1:2">
      <c r="A286" s="12"/>
      <c r="B286" s="13"/>
    </row>
    <row r="287" spans="1:2">
      <c r="A287" s="12"/>
      <c r="B287" s="13"/>
    </row>
    <row r="288" spans="1:2">
      <c r="A288" s="12"/>
      <c r="B288" s="13"/>
    </row>
    <row r="289" spans="1:2">
      <c r="A289" s="12"/>
      <c r="B289" s="13"/>
    </row>
    <row r="290" spans="1:2">
      <c r="A290" s="12"/>
      <c r="B290" s="13"/>
    </row>
    <row r="291" spans="1:2">
      <c r="A291" s="12"/>
      <c r="B291" s="13"/>
    </row>
    <row r="292" spans="1:2">
      <c r="A292" s="12"/>
      <c r="B292" s="13"/>
    </row>
    <row r="293" spans="1:2">
      <c r="A293" s="12"/>
      <c r="B293" s="13"/>
    </row>
    <row r="294" spans="1:2">
      <c r="A294" s="12"/>
      <c r="B294" s="13"/>
    </row>
    <row r="295" spans="1:2">
      <c r="A295" s="12"/>
      <c r="B295" s="13"/>
    </row>
    <row r="296" spans="1:2">
      <c r="A296" s="12"/>
      <c r="B296" s="13"/>
    </row>
    <row r="297" spans="1:2">
      <c r="A297" s="12"/>
      <c r="B297" s="13"/>
    </row>
    <row r="298" spans="1:2">
      <c r="A298" s="12"/>
      <c r="B298" s="13"/>
    </row>
    <row r="299" spans="1:2">
      <c r="A299" s="12"/>
      <c r="B299" s="13"/>
    </row>
    <row r="300" spans="1:2">
      <c r="A300" s="12"/>
      <c r="B300" s="13"/>
    </row>
    <row r="301" spans="1:2">
      <c r="A301" s="12"/>
      <c r="B301" s="13"/>
    </row>
    <row r="302" spans="1:2">
      <c r="A302" s="12"/>
      <c r="B302" s="13"/>
    </row>
    <row r="303" spans="1:2">
      <c r="A303" s="12"/>
      <c r="B303" s="13"/>
    </row>
    <row r="304" spans="1:2">
      <c r="A304" s="12"/>
      <c r="B304" s="13"/>
    </row>
    <row r="305" spans="1:2">
      <c r="A305" s="12"/>
      <c r="B305" s="13"/>
    </row>
    <row r="306" spans="1:2">
      <c r="A306" s="12"/>
      <c r="B306" s="13"/>
    </row>
    <row r="307" spans="1:2">
      <c r="A307" s="12"/>
      <c r="B307" s="13"/>
    </row>
    <row r="308" spans="1:2">
      <c r="A308" s="12"/>
      <c r="B308" s="13"/>
    </row>
    <row r="309" spans="1:2">
      <c r="A309" s="12"/>
      <c r="B309" s="13"/>
    </row>
    <row r="310" spans="1:2">
      <c r="A310" s="12"/>
      <c r="B310" s="13"/>
    </row>
    <row r="311" spans="1:2">
      <c r="A311" s="12"/>
      <c r="B311" s="13"/>
    </row>
    <row r="312" spans="1:2">
      <c r="A312" s="12"/>
      <c r="B312" s="13"/>
    </row>
    <row r="313" spans="1:2">
      <c r="A313" s="12"/>
      <c r="B313" s="13"/>
    </row>
    <row r="314" spans="1:2">
      <c r="A314" s="12"/>
      <c r="B314" s="13"/>
    </row>
    <row r="315" spans="1:2">
      <c r="A315" s="12"/>
      <c r="B315" s="13"/>
    </row>
    <row r="316" spans="1:2">
      <c r="A316" s="14"/>
      <c r="B316" s="15"/>
    </row>
  </sheetData>
  <sortState ref="A2:B318">
    <sortCondition descending="1" ref="B1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C318"/>
  <sheetViews>
    <sheetView workbookViewId="0">
      <selection activeCell="C299" sqref="C2:C299"/>
    </sheetView>
  </sheetViews>
  <sheetFormatPr baseColWidth="10" defaultRowHeight="15" x14ac:dyDescent="0"/>
  <cols>
    <col min="1" max="1" width="19.83203125" style="6" bestFit="1" customWidth="1"/>
    <col min="2" max="2" width="10.1640625" style="6" bestFit="1" customWidth="1"/>
    <col min="3" max="3" width="14.5" style="9" customWidth="1"/>
  </cols>
  <sheetData>
    <row r="1" spans="1:3">
      <c r="A1" s="18" t="s">
        <v>15</v>
      </c>
      <c r="B1" s="18" t="s">
        <v>22</v>
      </c>
      <c r="C1" s="21" t="s">
        <v>27</v>
      </c>
    </row>
    <row r="2" spans="1:3">
      <c r="A2" s="22" t="s">
        <v>16</v>
      </c>
      <c r="B2" s="12" t="s">
        <v>0</v>
      </c>
      <c r="C2" s="13">
        <v>6.8439953232002697</v>
      </c>
    </row>
    <row r="3" spans="1:3" hidden="1">
      <c r="A3" s="22" t="s">
        <v>16</v>
      </c>
      <c r="B3" s="12" t="s">
        <v>0</v>
      </c>
      <c r="C3" s="13">
        <v>6.8439953232002697</v>
      </c>
    </row>
    <row r="4" spans="1:3" hidden="1">
      <c r="A4" s="22" t="s">
        <v>16</v>
      </c>
      <c r="B4" s="12" t="s">
        <v>0</v>
      </c>
      <c r="C4" s="13">
        <v>6.8439953232002697</v>
      </c>
    </row>
    <row r="5" spans="1:3" hidden="1">
      <c r="A5" s="22" t="s">
        <v>16</v>
      </c>
      <c r="B5" s="12" t="s">
        <v>0</v>
      </c>
      <c r="C5" s="13">
        <v>6.8439953232002697</v>
      </c>
    </row>
    <row r="6" spans="1:3" hidden="1">
      <c r="A6" s="22" t="s">
        <v>16</v>
      </c>
      <c r="B6" s="12" t="s">
        <v>0</v>
      </c>
      <c r="C6" s="13">
        <v>6.8439953232002697</v>
      </c>
    </row>
    <row r="7" spans="1:3" hidden="1">
      <c r="A7" s="22" t="s">
        <v>16</v>
      </c>
      <c r="B7" s="12" t="s">
        <v>0</v>
      </c>
      <c r="C7" s="13">
        <v>6.8439953232002697</v>
      </c>
    </row>
    <row r="8" spans="1:3" hidden="1">
      <c r="A8" s="22" t="s">
        <v>16</v>
      </c>
      <c r="B8" s="12" t="s">
        <v>0</v>
      </c>
      <c r="C8" s="13">
        <v>6.8439953232002697</v>
      </c>
    </row>
    <row r="9" spans="1:3" hidden="1">
      <c r="A9" s="22" t="s">
        <v>16</v>
      </c>
      <c r="B9" s="12" t="s">
        <v>0</v>
      </c>
      <c r="C9" s="13">
        <v>6.8439953232002697</v>
      </c>
    </row>
    <row r="10" spans="1:3" hidden="1">
      <c r="A10" s="22" t="s">
        <v>16</v>
      </c>
      <c r="B10" s="12" t="s">
        <v>0</v>
      </c>
      <c r="C10" s="13">
        <v>6.8439953232002697</v>
      </c>
    </row>
    <row r="11" spans="1:3" hidden="1">
      <c r="A11" s="22" t="s">
        <v>16</v>
      </c>
      <c r="B11" s="12" t="s">
        <v>0</v>
      </c>
      <c r="C11" s="13">
        <v>6.8439953232002697</v>
      </c>
    </row>
    <row r="12" spans="1:3" hidden="1">
      <c r="A12" s="22" t="s">
        <v>16</v>
      </c>
      <c r="B12" s="12" t="s">
        <v>0</v>
      </c>
      <c r="C12" s="13">
        <v>6.8439953232002697</v>
      </c>
    </row>
    <row r="13" spans="1:3" hidden="1">
      <c r="A13" s="22" t="s">
        <v>16</v>
      </c>
      <c r="B13" s="12" t="s">
        <v>0</v>
      </c>
      <c r="C13" s="13">
        <v>6.8439953232002697</v>
      </c>
    </row>
    <row r="14" spans="1:3" hidden="1">
      <c r="A14" s="22" t="s">
        <v>16</v>
      </c>
      <c r="B14" s="12" t="s">
        <v>0</v>
      </c>
      <c r="C14" s="13">
        <v>6.8439953232002697</v>
      </c>
    </row>
    <row r="15" spans="1:3" hidden="1">
      <c r="A15" s="22" t="s">
        <v>16</v>
      </c>
      <c r="B15" s="12" t="s">
        <v>0</v>
      </c>
      <c r="C15" s="13">
        <v>6.8439953232002697</v>
      </c>
    </row>
    <row r="16" spans="1:3" hidden="1">
      <c r="A16" s="22" t="s">
        <v>16</v>
      </c>
      <c r="B16" s="12" t="s">
        <v>0</v>
      </c>
      <c r="C16" s="13">
        <v>6.8439953232002697</v>
      </c>
    </row>
    <row r="17" spans="1:3" hidden="1">
      <c r="A17" s="22" t="s">
        <v>16</v>
      </c>
      <c r="B17" s="12" t="s">
        <v>0</v>
      </c>
      <c r="C17" s="13">
        <v>6.8439953232002697</v>
      </c>
    </row>
    <row r="18" spans="1:3" hidden="1">
      <c r="A18" s="22" t="s">
        <v>16</v>
      </c>
      <c r="B18" s="12" t="s">
        <v>0</v>
      </c>
      <c r="C18" s="13">
        <v>6.8439953232002697</v>
      </c>
    </row>
    <row r="19" spans="1:3" hidden="1">
      <c r="A19" s="22" t="s">
        <v>16</v>
      </c>
      <c r="B19" s="12" t="s">
        <v>0</v>
      </c>
      <c r="C19" s="13">
        <v>6.8439953232002697</v>
      </c>
    </row>
    <row r="20" spans="1:3" hidden="1">
      <c r="A20" s="22" t="s">
        <v>16</v>
      </c>
      <c r="B20" s="12" t="s">
        <v>0</v>
      </c>
      <c r="C20" s="13">
        <v>6.8439953232002697</v>
      </c>
    </row>
    <row r="21" spans="1:3" hidden="1">
      <c r="A21" s="22" t="s">
        <v>16</v>
      </c>
      <c r="B21" s="12" t="s">
        <v>0</v>
      </c>
      <c r="C21" s="13">
        <v>6.8439953232002697</v>
      </c>
    </row>
    <row r="22" spans="1:3">
      <c r="A22" s="22" t="s">
        <v>16</v>
      </c>
      <c r="B22" s="12" t="s">
        <v>1</v>
      </c>
      <c r="C22" s="13">
        <v>13.298878529928382</v>
      </c>
    </row>
    <row r="23" spans="1:3" hidden="1">
      <c r="A23" s="22" t="s">
        <v>16</v>
      </c>
      <c r="B23" s="12" t="s">
        <v>1</v>
      </c>
      <c r="C23" s="13">
        <v>13.298878529928382</v>
      </c>
    </row>
    <row r="24" spans="1:3" hidden="1">
      <c r="A24" s="22" t="s">
        <v>16</v>
      </c>
      <c r="B24" s="12" t="s">
        <v>1</v>
      </c>
      <c r="C24" s="13">
        <v>13.298878529928382</v>
      </c>
    </row>
    <row r="25" spans="1:3" hidden="1">
      <c r="A25" s="22" t="s">
        <v>16</v>
      </c>
      <c r="B25" s="12" t="s">
        <v>1</v>
      </c>
      <c r="C25" s="13">
        <v>13.298878529928382</v>
      </c>
    </row>
    <row r="26" spans="1:3" hidden="1">
      <c r="A26" s="22" t="s">
        <v>16</v>
      </c>
      <c r="B26" s="12" t="s">
        <v>1</v>
      </c>
      <c r="C26" s="13">
        <v>13.298878529928382</v>
      </c>
    </row>
    <row r="27" spans="1:3" hidden="1">
      <c r="A27" s="22" t="s">
        <v>16</v>
      </c>
      <c r="B27" s="12" t="s">
        <v>1</v>
      </c>
      <c r="C27" s="13">
        <v>13.298878529928382</v>
      </c>
    </row>
    <row r="28" spans="1:3" hidden="1">
      <c r="A28" s="22" t="s">
        <v>16</v>
      </c>
      <c r="B28" s="12" t="s">
        <v>1</v>
      </c>
      <c r="C28" s="13">
        <v>13.298878529928382</v>
      </c>
    </row>
    <row r="29" spans="1:3" hidden="1">
      <c r="A29" s="22" t="s">
        <v>16</v>
      </c>
      <c r="B29" s="12" t="s">
        <v>1</v>
      </c>
      <c r="C29" s="13">
        <v>13.298878529928382</v>
      </c>
    </row>
    <row r="30" spans="1:3" hidden="1">
      <c r="A30" s="22" t="s">
        <v>16</v>
      </c>
      <c r="B30" s="12" t="s">
        <v>1</v>
      </c>
      <c r="C30" s="13">
        <v>13.298878529928382</v>
      </c>
    </row>
    <row r="31" spans="1:3" hidden="1">
      <c r="A31" s="22" t="s">
        <v>16</v>
      </c>
      <c r="B31" s="12" t="s">
        <v>1</v>
      </c>
      <c r="C31" s="13">
        <v>13.298878529928382</v>
      </c>
    </row>
    <row r="32" spans="1:3" hidden="1">
      <c r="A32" s="22" t="s">
        <v>16</v>
      </c>
      <c r="B32" s="12" t="s">
        <v>1</v>
      </c>
      <c r="C32" s="13">
        <v>13.298878529928382</v>
      </c>
    </row>
    <row r="33" spans="1:3" hidden="1">
      <c r="A33" s="22" t="s">
        <v>16</v>
      </c>
      <c r="B33" s="12" t="s">
        <v>1</v>
      </c>
      <c r="C33" s="13">
        <v>13.298878529928382</v>
      </c>
    </row>
    <row r="34" spans="1:3" hidden="1">
      <c r="A34" s="22" t="s">
        <v>16</v>
      </c>
      <c r="B34" s="12" t="s">
        <v>1</v>
      </c>
      <c r="C34" s="13">
        <v>13.298878529928382</v>
      </c>
    </row>
    <row r="35" spans="1:3" hidden="1">
      <c r="A35" s="22" t="s">
        <v>16</v>
      </c>
      <c r="B35" s="12" t="s">
        <v>1</v>
      </c>
      <c r="C35" s="13">
        <v>13.298878529928382</v>
      </c>
    </row>
    <row r="36" spans="1:3" hidden="1">
      <c r="A36" s="22" t="s">
        <v>16</v>
      </c>
      <c r="B36" s="12" t="s">
        <v>1</v>
      </c>
      <c r="C36" s="13">
        <v>13.298878529928382</v>
      </c>
    </row>
    <row r="37" spans="1:3" hidden="1">
      <c r="A37" s="22" t="s">
        <v>16</v>
      </c>
      <c r="B37" s="12" t="s">
        <v>1</v>
      </c>
      <c r="C37" s="13">
        <v>13.298878529928382</v>
      </c>
    </row>
    <row r="38" spans="1:3" hidden="1">
      <c r="A38" s="22" t="s">
        <v>16</v>
      </c>
      <c r="B38" s="12" t="s">
        <v>1</v>
      </c>
      <c r="C38" s="13">
        <v>13.298878529928382</v>
      </c>
    </row>
    <row r="39" spans="1:3" hidden="1">
      <c r="A39" s="22" t="s">
        <v>16</v>
      </c>
      <c r="B39" s="12" t="s">
        <v>1</v>
      </c>
      <c r="C39" s="13">
        <v>13.298878529928382</v>
      </c>
    </row>
    <row r="40" spans="1:3" hidden="1">
      <c r="A40" s="22" t="s">
        <v>16</v>
      </c>
      <c r="B40" s="12" t="s">
        <v>1</v>
      </c>
      <c r="C40" s="13">
        <v>13.298878529928382</v>
      </c>
    </row>
    <row r="41" spans="1:3" hidden="1">
      <c r="A41" s="22" t="s">
        <v>16</v>
      </c>
      <c r="B41" s="12" t="s">
        <v>1</v>
      </c>
      <c r="C41" s="13">
        <v>13.298878529928382</v>
      </c>
    </row>
    <row r="42" spans="1:3">
      <c r="A42" s="22" t="s">
        <v>16</v>
      </c>
      <c r="B42" s="12" t="s">
        <v>28</v>
      </c>
      <c r="C42" s="13">
        <v>2.485167587003978</v>
      </c>
    </row>
    <row r="43" spans="1:3" hidden="1">
      <c r="A43" s="22" t="s">
        <v>16</v>
      </c>
      <c r="B43" s="12" t="s">
        <v>28</v>
      </c>
      <c r="C43" s="13">
        <v>2.485167587003978</v>
      </c>
    </row>
    <row r="44" spans="1:3" hidden="1">
      <c r="A44" s="22" t="s">
        <v>16</v>
      </c>
      <c r="B44" s="12" t="s">
        <v>28</v>
      </c>
      <c r="C44" s="13">
        <v>2.485167587003978</v>
      </c>
    </row>
    <row r="45" spans="1:3" hidden="1">
      <c r="A45" s="22" t="s">
        <v>16</v>
      </c>
      <c r="B45" s="12" t="s">
        <v>28</v>
      </c>
      <c r="C45" s="13">
        <v>2.485167587003978</v>
      </c>
    </row>
    <row r="46" spans="1:3" hidden="1">
      <c r="A46" s="22" t="s">
        <v>16</v>
      </c>
      <c r="B46" s="12" t="s">
        <v>28</v>
      </c>
      <c r="C46" s="13">
        <v>2.485167587003978</v>
      </c>
    </row>
    <row r="47" spans="1:3" hidden="1">
      <c r="A47" s="22" t="s">
        <v>16</v>
      </c>
      <c r="B47" s="12" t="s">
        <v>28</v>
      </c>
      <c r="C47" s="13">
        <v>2.485167587003978</v>
      </c>
    </row>
    <row r="48" spans="1:3" hidden="1">
      <c r="A48" s="22" t="s">
        <v>16</v>
      </c>
      <c r="B48" s="12" t="s">
        <v>28</v>
      </c>
      <c r="C48" s="13">
        <v>2.485167587003978</v>
      </c>
    </row>
    <row r="49" spans="1:3" hidden="1">
      <c r="A49" s="22" t="s">
        <v>16</v>
      </c>
      <c r="B49" s="12" t="s">
        <v>28</v>
      </c>
      <c r="C49" s="13">
        <v>2.485167587003978</v>
      </c>
    </row>
    <row r="50" spans="1:3" hidden="1">
      <c r="A50" s="22" t="s">
        <v>16</v>
      </c>
      <c r="B50" s="12" t="s">
        <v>28</v>
      </c>
      <c r="C50" s="13">
        <v>2.485167587003978</v>
      </c>
    </row>
    <row r="51" spans="1:3" hidden="1">
      <c r="A51" s="22" t="s">
        <v>16</v>
      </c>
      <c r="B51" s="12" t="s">
        <v>28</v>
      </c>
      <c r="C51" s="13">
        <v>2.485167587003978</v>
      </c>
    </row>
    <row r="52" spans="1:3" hidden="1">
      <c r="A52" s="22" t="s">
        <v>16</v>
      </c>
      <c r="B52" s="12" t="s">
        <v>28</v>
      </c>
      <c r="C52" s="13">
        <v>2.485167587003978</v>
      </c>
    </row>
    <row r="53" spans="1:3" hidden="1">
      <c r="A53" s="22" t="s">
        <v>16</v>
      </c>
      <c r="B53" s="12" t="s">
        <v>28</v>
      </c>
      <c r="C53" s="13">
        <v>2.485167587003978</v>
      </c>
    </row>
    <row r="54" spans="1:3" hidden="1">
      <c r="A54" s="22" t="s">
        <v>16</v>
      </c>
      <c r="B54" s="12" t="s">
        <v>28</v>
      </c>
      <c r="C54" s="13">
        <v>2.485167587003978</v>
      </c>
    </row>
    <row r="55" spans="1:3" hidden="1">
      <c r="A55" s="22" t="s">
        <v>16</v>
      </c>
      <c r="B55" s="12" t="s">
        <v>28</v>
      </c>
      <c r="C55" s="13">
        <v>2.485167587003978</v>
      </c>
    </row>
    <row r="56" spans="1:3" hidden="1">
      <c r="A56" s="22" t="s">
        <v>16</v>
      </c>
      <c r="B56" s="12" t="s">
        <v>28</v>
      </c>
      <c r="C56" s="13">
        <v>2.485167587003978</v>
      </c>
    </row>
    <row r="57" spans="1:3" hidden="1">
      <c r="A57" s="22" t="s">
        <v>16</v>
      </c>
      <c r="B57" s="12" t="s">
        <v>28</v>
      </c>
      <c r="C57" s="13">
        <v>2.485167587003978</v>
      </c>
    </row>
    <row r="58" spans="1:3" hidden="1">
      <c r="A58" s="22" t="s">
        <v>16</v>
      </c>
      <c r="B58" s="12" t="s">
        <v>28</v>
      </c>
      <c r="C58" s="13">
        <v>2.485167587003978</v>
      </c>
    </row>
    <row r="59" spans="1:3" hidden="1">
      <c r="A59" s="22" t="s">
        <v>16</v>
      </c>
      <c r="B59" s="12" t="s">
        <v>28</v>
      </c>
      <c r="C59" s="13">
        <v>2.485167587003978</v>
      </c>
    </row>
    <row r="60" spans="1:3" hidden="1">
      <c r="A60" s="22" t="s">
        <v>16</v>
      </c>
      <c r="B60" s="12" t="s">
        <v>28</v>
      </c>
      <c r="C60" s="13">
        <v>2.485167587003978</v>
      </c>
    </row>
    <row r="61" spans="1:3" hidden="1">
      <c r="A61" s="22" t="s">
        <v>16</v>
      </c>
      <c r="B61" s="12" t="s">
        <v>28</v>
      </c>
      <c r="C61" s="13">
        <v>2.485167587003978</v>
      </c>
    </row>
    <row r="62" spans="1:3">
      <c r="A62" s="22" t="s">
        <v>16</v>
      </c>
      <c r="B62" s="12" t="s">
        <v>3</v>
      </c>
      <c r="C62" s="13">
        <v>8.3624050892673889</v>
      </c>
    </row>
    <row r="63" spans="1:3" hidden="1">
      <c r="A63" s="22" t="s">
        <v>16</v>
      </c>
      <c r="B63" s="12" t="s">
        <v>3</v>
      </c>
      <c r="C63" s="13">
        <v>8.3624050892673889</v>
      </c>
    </row>
    <row r="64" spans="1:3" hidden="1">
      <c r="A64" s="22" t="s">
        <v>16</v>
      </c>
      <c r="B64" s="12" t="s">
        <v>3</v>
      </c>
      <c r="C64" s="13">
        <v>8.3624050892673889</v>
      </c>
    </row>
    <row r="65" spans="1:3" hidden="1">
      <c r="A65" s="22" t="s">
        <v>16</v>
      </c>
      <c r="B65" s="12" t="s">
        <v>3</v>
      </c>
      <c r="C65" s="13">
        <v>8.3624050892673889</v>
      </c>
    </row>
    <row r="66" spans="1:3" hidden="1">
      <c r="A66" s="22" t="s">
        <v>16</v>
      </c>
      <c r="B66" s="12" t="s">
        <v>3</v>
      </c>
      <c r="C66" s="13">
        <v>8.3624050892673889</v>
      </c>
    </row>
    <row r="67" spans="1:3" hidden="1">
      <c r="A67" s="22" t="s">
        <v>16</v>
      </c>
      <c r="B67" s="12" t="s">
        <v>3</v>
      </c>
      <c r="C67" s="13">
        <v>8.3624050892673889</v>
      </c>
    </row>
    <row r="68" spans="1:3" hidden="1">
      <c r="A68" s="22" t="s">
        <v>16</v>
      </c>
      <c r="B68" s="12" t="s">
        <v>3</v>
      </c>
      <c r="C68" s="13">
        <v>8.3624050892673889</v>
      </c>
    </row>
    <row r="69" spans="1:3" hidden="1">
      <c r="A69" s="22" t="s">
        <v>16</v>
      </c>
      <c r="B69" s="12" t="s">
        <v>3</v>
      </c>
      <c r="C69" s="13">
        <v>8.3624050892673889</v>
      </c>
    </row>
    <row r="70" spans="1:3" hidden="1">
      <c r="A70" s="22" t="s">
        <v>16</v>
      </c>
      <c r="B70" s="12" t="s">
        <v>3</v>
      </c>
      <c r="C70" s="13">
        <v>8.3624050892673889</v>
      </c>
    </row>
    <row r="71" spans="1:3" hidden="1">
      <c r="A71" s="22" t="s">
        <v>16</v>
      </c>
      <c r="B71" s="12" t="s">
        <v>3</v>
      </c>
      <c r="C71" s="13">
        <v>8.3624050892673889</v>
      </c>
    </row>
    <row r="72" spans="1:3" hidden="1">
      <c r="A72" s="22" t="s">
        <v>16</v>
      </c>
      <c r="B72" s="12" t="s">
        <v>3</v>
      </c>
      <c r="C72" s="13">
        <v>8.3624050892673889</v>
      </c>
    </row>
    <row r="73" spans="1:3" hidden="1">
      <c r="A73" s="22" t="s">
        <v>16</v>
      </c>
      <c r="B73" s="12" t="s">
        <v>3</v>
      </c>
      <c r="C73" s="13">
        <v>8.3624050892673889</v>
      </c>
    </row>
    <row r="74" spans="1:3" hidden="1">
      <c r="A74" s="22" t="s">
        <v>16</v>
      </c>
      <c r="B74" s="12" t="s">
        <v>3</v>
      </c>
      <c r="C74" s="13">
        <v>8.3624050892673889</v>
      </c>
    </row>
    <row r="75" spans="1:3" hidden="1">
      <c r="A75" s="22" t="s">
        <v>16</v>
      </c>
      <c r="B75" s="12" t="s">
        <v>3</v>
      </c>
      <c r="C75" s="13">
        <v>8.3624050892673889</v>
      </c>
    </row>
    <row r="76" spans="1:3" hidden="1">
      <c r="A76" s="22" t="s">
        <v>16</v>
      </c>
      <c r="B76" s="12" t="s">
        <v>3</v>
      </c>
      <c r="C76" s="13">
        <v>8.3624050892673889</v>
      </c>
    </row>
    <row r="77" spans="1:3" hidden="1">
      <c r="A77" s="22" t="s">
        <v>16</v>
      </c>
      <c r="B77" s="12" t="s">
        <v>3</v>
      </c>
      <c r="C77" s="13">
        <v>8.3624050892673889</v>
      </c>
    </row>
    <row r="78" spans="1:3" hidden="1">
      <c r="A78" s="22" t="s">
        <v>16</v>
      </c>
      <c r="B78" s="12" t="s">
        <v>3</v>
      </c>
      <c r="C78" s="13">
        <v>8.3624050892673889</v>
      </c>
    </row>
    <row r="79" spans="1:3" hidden="1">
      <c r="A79" s="22" t="s">
        <v>16</v>
      </c>
      <c r="B79" s="12" t="s">
        <v>3</v>
      </c>
      <c r="C79" s="13">
        <v>8.3624050892673889</v>
      </c>
    </row>
    <row r="80" spans="1:3" hidden="1">
      <c r="A80" s="22" t="s">
        <v>16</v>
      </c>
      <c r="B80" s="12" t="s">
        <v>3</v>
      </c>
      <c r="C80" s="13">
        <v>8.3624050892673889</v>
      </c>
    </row>
    <row r="81" spans="1:3">
      <c r="A81" s="22" t="s">
        <v>16</v>
      </c>
      <c r="B81" s="12" t="s">
        <v>4</v>
      </c>
      <c r="C81" s="13">
        <v>96.807592752372727</v>
      </c>
    </row>
    <row r="82" spans="1:3" hidden="1">
      <c r="A82" s="22" t="s">
        <v>16</v>
      </c>
      <c r="B82" s="12" t="s">
        <v>4</v>
      </c>
      <c r="C82" s="13">
        <v>96.807592752372727</v>
      </c>
    </row>
    <row r="83" spans="1:3" hidden="1">
      <c r="A83" s="22" t="s">
        <v>16</v>
      </c>
      <c r="B83" s="12" t="s">
        <v>4</v>
      </c>
      <c r="C83" s="13">
        <v>96.807592752372727</v>
      </c>
    </row>
    <row r="84" spans="1:3" hidden="1">
      <c r="A84" s="22" t="s">
        <v>16</v>
      </c>
      <c r="B84" s="12" t="s">
        <v>4</v>
      </c>
      <c r="C84" s="13">
        <v>96.807592752372727</v>
      </c>
    </row>
    <row r="85" spans="1:3" hidden="1">
      <c r="A85" s="22" t="s">
        <v>16</v>
      </c>
      <c r="B85" s="12" t="s">
        <v>4</v>
      </c>
      <c r="C85" s="13">
        <v>96.807592752372727</v>
      </c>
    </row>
    <row r="86" spans="1:3" hidden="1">
      <c r="A86" s="22" t="s">
        <v>16</v>
      </c>
      <c r="B86" s="12" t="s">
        <v>4</v>
      </c>
      <c r="C86" s="13">
        <v>96.807592752372727</v>
      </c>
    </row>
    <row r="87" spans="1:3" hidden="1">
      <c r="A87" s="22" t="s">
        <v>16</v>
      </c>
      <c r="B87" s="12" t="s">
        <v>4</v>
      </c>
      <c r="C87" s="13">
        <v>96.807592752372727</v>
      </c>
    </row>
    <row r="88" spans="1:3" hidden="1">
      <c r="A88" s="22" t="s">
        <v>16</v>
      </c>
      <c r="B88" s="12" t="s">
        <v>4</v>
      </c>
      <c r="C88" s="13">
        <v>96.807592752372727</v>
      </c>
    </row>
    <row r="89" spans="1:3" hidden="1">
      <c r="A89" s="22" t="s">
        <v>16</v>
      </c>
      <c r="B89" s="12" t="s">
        <v>4</v>
      </c>
      <c r="C89" s="13">
        <v>96.807592752372727</v>
      </c>
    </row>
    <row r="90" spans="1:3" hidden="1">
      <c r="A90" s="22" t="s">
        <v>16</v>
      </c>
      <c r="B90" s="12" t="s">
        <v>4</v>
      </c>
      <c r="C90" s="13">
        <v>96.807592752372727</v>
      </c>
    </row>
    <row r="91" spans="1:3" hidden="1">
      <c r="A91" s="22" t="s">
        <v>16</v>
      </c>
      <c r="B91" s="12" t="s">
        <v>4</v>
      </c>
      <c r="C91" s="13">
        <v>96.807592752372727</v>
      </c>
    </row>
    <row r="92" spans="1:3" hidden="1">
      <c r="A92" s="22" t="s">
        <v>16</v>
      </c>
      <c r="B92" s="12" t="s">
        <v>4</v>
      </c>
      <c r="C92" s="13">
        <v>96.807592752372727</v>
      </c>
    </row>
    <row r="93" spans="1:3" hidden="1">
      <c r="A93" s="22" t="s">
        <v>16</v>
      </c>
      <c r="B93" s="12" t="s">
        <v>4</v>
      </c>
      <c r="C93" s="13">
        <v>96.807592752372727</v>
      </c>
    </row>
    <row r="94" spans="1:3" hidden="1">
      <c r="A94" s="22" t="s">
        <v>16</v>
      </c>
      <c r="B94" s="12" t="s">
        <v>4</v>
      </c>
      <c r="C94" s="13">
        <v>96.807592752372727</v>
      </c>
    </row>
    <row r="95" spans="1:3" hidden="1">
      <c r="A95" s="22" t="s">
        <v>16</v>
      </c>
      <c r="B95" s="12" t="s">
        <v>4</v>
      </c>
      <c r="C95" s="13">
        <v>96.807592752372727</v>
      </c>
    </row>
    <row r="96" spans="1:3" hidden="1">
      <c r="A96" s="22" t="s">
        <v>16</v>
      </c>
      <c r="B96" s="12" t="s">
        <v>4</v>
      </c>
      <c r="C96" s="13">
        <v>96.807592752372727</v>
      </c>
    </row>
    <row r="97" spans="1:3" hidden="1">
      <c r="A97" s="22" t="s">
        <v>16</v>
      </c>
      <c r="B97" s="12" t="s">
        <v>4</v>
      </c>
      <c r="C97" s="13">
        <v>96.807592752372727</v>
      </c>
    </row>
    <row r="98" spans="1:3" hidden="1">
      <c r="A98" s="22" t="s">
        <v>16</v>
      </c>
      <c r="B98" s="12" t="s">
        <v>4</v>
      </c>
      <c r="C98" s="13">
        <v>96.807592752372727</v>
      </c>
    </row>
    <row r="99" spans="1:3" hidden="1">
      <c r="A99" s="22" t="s">
        <v>16</v>
      </c>
      <c r="B99" s="12" t="s">
        <v>4</v>
      </c>
      <c r="C99" s="13">
        <v>96.807592752372727</v>
      </c>
    </row>
    <row r="100" spans="1:3" hidden="1">
      <c r="A100" s="22" t="s">
        <v>16</v>
      </c>
      <c r="B100" s="12" t="s">
        <v>4</v>
      </c>
      <c r="C100" s="13">
        <v>96.807592752372727</v>
      </c>
    </row>
    <row r="101" spans="1:3">
      <c r="A101" s="22" t="s">
        <v>16</v>
      </c>
      <c r="B101" s="12" t="s">
        <v>5</v>
      </c>
      <c r="C101" s="13">
        <v>9.3657557402451079</v>
      </c>
    </row>
    <row r="102" spans="1:3" hidden="1">
      <c r="A102" s="22" t="s">
        <v>16</v>
      </c>
      <c r="B102" s="12" t="s">
        <v>5</v>
      </c>
      <c r="C102" s="13">
        <v>9.3657557402451079</v>
      </c>
    </row>
    <row r="103" spans="1:3" hidden="1">
      <c r="A103" s="22" t="s">
        <v>16</v>
      </c>
      <c r="B103" s="12" t="s">
        <v>5</v>
      </c>
      <c r="C103" s="13">
        <v>9.3657557402451079</v>
      </c>
    </row>
    <row r="104" spans="1:3" hidden="1">
      <c r="A104" s="22" t="s">
        <v>16</v>
      </c>
      <c r="B104" s="12" t="s">
        <v>5</v>
      </c>
      <c r="C104" s="13">
        <v>9.3657557402451079</v>
      </c>
    </row>
    <row r="105" spans="1:3" hidden="1">
      <c r="A105" s="22" t="s">
        <v>16</v>
      </c>
      <c r="B105" s="12" t="s">
        <v>5</v>
      </c>
      <c r="C105" s="13">
        <v>9.3657557402451079</v>
      </c>
    </row>
    <row r="106" spans="1:3" hidden="1">
      <c r="A106" s="22" t="s">
        <v>16</v>
      </c>
      <c r="B106" s="12" t="s">
        <v>5</v>
      </c>
      <c r="C106" s="13">
        <v>9.3657557402451079</v>
      </c>
    </row>
    <row r="107" spans="1:3" hidden="1">
      <c r="A107" s="22" t="s">
        <v>16</v>
      </c>
      <c r="B107" s="12" t="s">
        <v>5</v>
      </c>
      <c r="C107" s="13">
        <v>9.3657557402451079</v>
      </c>
    </row>
    <row r="108" spans="1:3" hidden="1">
      <c r="A108" s="22" t="s">
        <v>16</v>
      </c>
      <c r="B108" s="12" t="s">
        <v>5</v>
      </c>
      <c r="C108" s="13">
        <v>9.3657557402451079</v>
      </c>
    </row>
    <row r="109" spans="1:3" hidden="1">
      <c r="A109" s="22" t="s">
        <v>16</v>
      </c>
      <c r="B109" s="12" t="s">
        <v>5</v>
      </c>
      <c r="C109" s="13">
        <v>9.3657557402451079</v>
      </c>
    </row>
    <row r="110" spans="1:3" hidden="1">
      <c r="A110" s="22" t="s">
        <v>16</v>
      </c>
      <c r="B110" s="12" t="s">
        <v>5</v>
      </c>
      <c r="C110" s="13">
        <v>9.3657557402451079</v>
      </c>
    </row>
    <row r="111" spans="1:3" hidden="1">
      <c r="A111" s="22" t="s">
        <v>16</v>
      </c>
      <c r="B111" s="12" t="s">
        <v>5</v>
      </c>
      <c r="C111" s="13">
        <v>9.3657557402451079</v>
      </c>
    </row>
    <row r="112" spans="1:3" hidden="1">
      <c r="A112" s="22" t="s">
        <v>16</v>
      </c>
      <c r="B112" s="12" t="s">
        <v>5</v>
      </c>
      <c r="C112" s="13">
        <v>9.3657557402451079</v>
      </c>
    </row>
    <row r="113" spans="1:3" hidden="1">
      <c r="A113" s="22" t="s">
        <v>16</v>
      </c>
      <c r="B113" s="12" t="s">
        <v>5</v>
      </c>
      <c r="C113" s="13">
        <v>9.3657557402451079</v>
      </c>
    </row>
    <row r="114" spans="1:3" hidden="1">
      <c r="A114" s="22" t="s">
        <v>16</v>
      </c>
      <c r="B114" s="12" t="s">
        <v>5</v>
      </c>
      <c r="C114" s="13">
        <v>9.3657557402451079</v>
      </c>
    </row>
    <row r="115" spans="1:3" hidden="1">
      <c r="A115" s="22" t="s">
        <v>16</v>
      </c>
      <c r="B115" s="12" t="s">
        <v>5</v>
      </c>
      <c r="C115" s="13">
        <v>9.3657557402451079</v>
      </c>
    </row>
    <row r="116" spans="1:3" hidden="1">
      <c r="A116" s="22" t="s">
        <v>16</v>
      </c>
      <c r="B116" s="12" t="s">
        <v>5</v>
      </c>
      <c r="C116" s="13">
        <v>9.3657557402451079</v>
      </c>
    </row>
    <row r="117" spans="1:3" hidden="1">
      <c r="A117" s="22" t="s">
        <v>16</v>
      </c>
      <c r="B117" s="12" t="s">
        <v>5</v>
      </c>
      <c r="C117" s="13">
        <v>9.3657557402451079</v>
      </c>
    </row>
    <row r="118" spans="1:3" hidden="1">
      <c r="A118" s="22" t="s">
        <v>16</v>
      </c>
      <c r="B118" s="12" t="s">
        <v>5</v>
      </c>
      <c r="C118" s="13">
        <v>9.3657557402451079</v>
      </c>
    </row>
    <row r="119" spans="1:3" hidden="1">
      <c r="A119" s="22" t="s">
        <v>16</v>
      </c>
      <c r="B119" s="12" t="s">
        <v>5</v>
      </c>
      <c r="C119" s="13">
        <v>9.3657557402451079</v>
      </c>
    </row>
    <row r="120" spans="1:3" hidden="1">
      <c r="A120" s="22" t="s">
        <v>16</v>
      </c>
      <c r="B120" s="12" t="s">
        <v>5</v>
      </c>
      <c r="C120" s="13">
        <v>9.3657557402451079</v>
      </c>
    </row>
    <row r="121" spans="1:3">
      <c r="A121" s="22" t="s">
        <v>17</v>
      </c>
      <c r="B121" s="12" t="s">
        <v>0</v>
      </c>
      <c r="C121" s="13">
        <v>6.8439953232002697</v>
      </c>
    </row>
    <row r="122" spans="1:3" hidden="1">
      <c r="A122" s="22" t="s">
        <v>17</v>
      </c>
      <c r="B122" s="12" t="s">
        <v>0</v>
      </c>
      <c r="C122" s="13">
        <v>6.8439953232002697</v>
      </c>
    </row>
    <row r="123" spans="1:3" hidden="1">
      <c r="A123" s="22" t="s">
        <v>17</v>
      </c>
      <c r="B123" s="12" t="s">
        <v>0</v>
      </c>
      <c r="C123" s="13">
        <v>6.8439953232002697</v>
      </c>
    </row>
    <row r="124" spans="1:3" hidden="1">
      <c r="A124" s="22" t="s">
        <v>17</v>
      </c>
      <c r="B124" s="12" t="s">
        <v>0</v>
      </c>
      <c r="C124" s="13">
        <v>6.8439953232002697</v>
      </c>
    </row>
    <row r="125" spans="1:3" hidden="1">
      <c r="A125" s="22" t="s">
        <v>17</v>
      </c>
      <c r="B125" s="12" t="s">
        <v>0</v>
      </c>
      <c r="C125" s="13">
        <v>6.8439953232002697</v>
      </c>
    </row>
    <row r="126" spans="1:3" hidden="1">
      <c r="A126" s="22" t="s">
        <v>17</v>
      </c>
      <c r="B126" s="12" t="s">
        <v>0</v>
      </c>
      <c r="C126" s="13">
        <v>6.8439953232002697</v>
      </c>
    </row>
    <row r="127" spans="1:3" hidden="1">
      <c r="A127" s="22" t="s">
        <v>17</v>
      </c>
      <c r="B127" s="12" t="s">
        <v>0</v>
      </c>
      <c r="C127" s="13">
        <v>6.8439953232002697</v>
      </c>
    </row>
    <row r="128" spans="1:3" hidden="1">
      <c r="A128" s="22" t="s">
        <v>17</v>
      </c>
      <c r="B128" s="12" t="s">
        <v>0</v>
      </c>
      <c r="C128" s="13">
        <v>6.8439953232002697</v>
      </c>
    </row>
    <row r="129" spans="1:3" hidden="1">
      <c r="A129" s="22" t="s">
        <v>17</v>
      </c>
      <c r="B129" s="12" t="s">
        <v>0</v>
      </c>
      <c r="C129" s="13">
        <v>6.8439953232002697</v>
      </c>
    </row>
    <row r="130" spans="1:3" hidden="1">
      <c r="A130" s="22" t="s">
        <v>17</v>
      </c>
      <c r="B130" s="12" t="s">
        <v>0</v>
      </c>
      <c r="C130" s="13">
        <v>6.8439953232002697</v>
      </c>
    </row>
    <row r="131" spans="1:3" hidden="1">
      <c r="A131" s="22" t="s">
        <v>17</v>
      </c>
      <c r="B131" s="12" t="s">
        <v>0</v>
      </c>
      <c r="C131" s="13">
        <v>6.8439953232002697</v>
      </c>
    </row>
    <row r="132" spans="1:3" hidden="1">
      <c r="A132" s="22" t="s">
        <v>17</v>
      </c>
      <c r="B132" s="12" t="s">
        <v>0</v>
      </c>
      <c r="C132" s="13">
        <v>6.8439953232002697</v>
      </c>
    </row>
    <row r="133" spans="1:3" hidden="1">
      <c r="A133" s="22" t="s">
        <v>17</v>
      </c>
      <c r="B133" s="12" t="s">
        <v>0</v>
      </c>
      <c r="C133" s="13">
        <v>6.8439953232002697</v>
      </c>
    </row>
    <row r="134" spans="1:3" hidden="1">
      <c r="A134" s="22" t="s">
        <v>17</v>
      </c>
      <c r="B134" s="12" t="s">
        <v>0</v>
      </c>
      <c r="C134" s="13">
        <v>6.8439953232002697</v>
      </c>
    </row>
    <row r="135" spans="1:3" hidden="1">
      <c r="A135" s="22" t="s">
        <v>17</v>
      </c>
      <c r="B135" s="12" t="s">
        <v>0</v>
      </c>
      <c r="C135" s="13">
        <v>6.8439953232002697</v>
      </c>
    </row>
    <row r="136" spans="1:3" hidden="1">
      <c r="A136" s="22" t="s">
        <v>17</v>
      </c>
      <c r="B136" s="12" t="s">
        <v>0</v>
      </c>
      <c r="C136" s="13">
        <v>6.8439953232002697</v>
      </c>
    </row>
    <row r="137" spans="1:3" hidden="1">
      <c r="A137" s="22" t="s">
        <v>17</v>
      </c>
      <c r="B137" s="12" t="s">
        <v>0</v>
      </c>
      <c r="C137" s="13">
        <v>6.8439953232002697</v>
      </c>
    </row>
    <row r="138" spans="1:3" hidden="1">
      <c r="A138" s="22" t="s">
        <v>17</v>
      </c>
      <c r="B138" s="12" t="s">
        <v>0</v>
      </c>
      <c r="C138" s="13">
        <v>6.8439953232002697</v>
      </c>
    </row>
    <row r="139" spans="1:3" hidden="1">
      <c r="A139" s="22" t="s">
        <v>17</v>
      </c>
      <c r="B139" s="12" t="s">
        <v>0</v>
      </c>
      <c r="C139" s="13">
        <v>6.8439953232002697</v>
      </c>
    </row>
    <row r="140" spans="1:3" hidden="1">
      <c r="A140" s="22" t="s">
        <v>17</v>
      </c>
      <c r="B140" s="12" t="s">
        <v>0</v>
      </c>
      <c r="C140" s="13">
        <v>6.8439953232002697</v>
      </c>
    </row>
    <row r="141" spans="1:3">
      <c r="A141" s="22" t="s">
        <v>17</v>
      </c>
      <c r="B141" s="12" t="s">
        <v>6</v>
      </c>
      <c r="C141" s="13">
        <v>0.49358522693910833</v>
      </c>
    </row>
    <row r="142" spans="1:3" hidden="1">
      <c r="A142" s="22" t="s">
        <v>17</v>
      </c>
      <c r="B142" s="12" t="s">
        <v>6</v>
      </c>
      <c r="C142" s="13">
        <v>0.49358522693910833</v>
      </c>
    </row>
    <row r="143" spans="1:3" hidden="1">
      <c r="A143" s="22" t="s">
        <v>17</v>
      </c>
      <c r="B143" s="12" t="s">
        <v>6</v>
      </c>
      <c r="C143" s="13">
        <v>0.49358522693910833</v>
      </c>
    </row>
    <row r="144" spans="1:3" hidden="1">
      <c r="A144" s="22" t="s">
        <v>17</v>
      </c>
      <c r="B144" s="12" t="s">
        <v>6</v>
      </c>
      <c r="C144" s="13">
        <v>0.49358522693910833</v>
      </c>
    </row>
    <row r="145" spans="1:3" hidden="1">
      <c r="A145" s="22" t="s">
        <v>17</v>
      </c>
      <c r="B145" s="12" t="s">
        <v>6</v>
      </c>
      <c r="C145" s="13">
        <v>0.49358522693910833</v>
      </c>
    </row>
    <row r="146" spans="1:3" hidden="1">
      <c r="A146" s="22" t="s">
        <v>17</v>
      </c>
      <c r="B146" s="12" t="s">
        <v>6</v>
      </c>
      <c r="C146" s="13">
        <v>0.49358522693910833</v>
      </c>
    </row>
    <row r="147" spans="1:3" hidden="1">
      <c r="A147" s="22" t="s">
        <v>17</v>
      </c>
      <c r="B147" s="12" t="s">
        <v>6</v>
      </c>
      <c r="C147" s="13">
        <v>0.49358522693910833</v>
      </c>
    </row>
    <row r="148" spans="1:3" hidden="1">
      <c r="A148" s="22" t="s">
        <v>17</v>
      </c>
      <c r="B148" s="12" t="s">
        <v>6</v>
      </c>
      <c r="C148" s="13">
        <v>0.49358522693910833</v>
      </c>
    </row>
    <row r="149" spans="1:3" hidden="1">
      <c r="A149" s="22" t="s">
        <v>17</v>
      </c>
      <c r="B149" s="12" t="s">
        <v>6</v>
      </c>
      <c r="C149" s="13">
        <v>0.49358522693910833</v>
      </c>
    </row>
    <row r="150" spans="1:3" hidden="1">
      <c r="A150" s="22" t="s">
        <v>17</v>
      </c>
      <c r="B150" s="12" t="s">
        <v>6</v>
      </c>
      <c r="C150" s="13">
        <v>0.49358522693910833</v>
      </c>
    </row>
    <row r="151" spans="1:3" hidden="1">
      <c r="A151" s="22" t="s">
        <v>17</v>
      </c>
      <c r="B151" s="12" t="s">
        <v>6</v>
      </c>
      <c r="C151" s="13">
        <v>0.49358522693910833</v>
      </c>
    </row>
    <row r="152" spans="1:3" hidden="1">
      <c r="A152" s="22" t="s">
        <v>17</v>
      </c>
      <c r="B152" s="12" t="s">
        <v>6</v>
      </c>
      <c r="C152" s="13">
        <v>0.49358522693910833</v>
      </c>
    </row>
    <row r="153" spans="1:3" hidden="1">
      <c r="A153" s="22" t="s">
        <v>17</v>
      </c>
      <c r="B153" s="12" t="s">
        <v>6</v>
      </c>
      <c r="C153" s="13">
        <v>0.49358522693910833</v>
      </c>
    </row>
    <row r="154" spans="1:3" hidden="1">
      <c r="A154" s="22" t="s">
        <v>17</v>
      </c>
      <c r="B154" s="12" t="s">
        <v>6</v>
      </c>
      <c r="C154" s="13">
        <v>0.49358522693910833</v>
      </c>
    </row>
    <row r="155" spans="1:3" hidden="1">
      <c r="A155" s="22" t="s">
        <v>17</v>
      </c>
      <c r="B155" s="12" t="s">
        <v>6</v>
      </c>
      <c r="C155" s="13">
        <v>0.49358522693910833</v>
      </c>
    </row>
    <row r="156" spans="1:3" hidden="1">
      <c r="A156" s="22" t="s">
        <v>17</v>
      </c>
      <c r="B156" s="12" t="s">
        <v>6</v>
      </c>
      <c r="C156" s="13">
        <v>0.49358522693910833</v>
      </c>
    </row>
    <row r="157" spans="1:3" hidden="1">
      <c r="A157" s="22" t="s">
        <v>17</v>
      </c>
      <c r="B157" s="12" t="s">
        <v>6</v>
      </c>
      <c r="C157" s="13">
        <v>0.49358522693910833</v>
      </c>
    </row>
    <row r="158" spans="1:3" hidden="1">
      <c r="A158" s="22" t="s">
        <v>17</v>
      </c>
      <c r="B158" s="12" t="s">
        <v>6</v>
      </c>
      <c r="C158" s="13">
        <v>0.49358522693910833</v>
      </c>
    </row>
    <row r="159" spans="1:3" hidden="1">
      <c r="A159" s="22" t="s">
        <v>17</v>
      </c>
      <c r="B159" s="12" t="s">
        <v>6</v>
      </c>
      <c r="C159" s="13">
        <v>0.49358522693910833</v>
      </c>
    </row>
    <row r="160" spans="1:3" hidden="1">
      <c r="A160" s="22" t="s">
        <v>17</v>
      </c>
      <c r="B160" s="12" t="s">
        <v>6</v>
      </c>
      <c r="C160" s="13">
        <v>0.49358522693910833</v>
      </c>
    </row>
    <row r="161" spans="1:3">
      <c r="A161" s="22" t="s">
        <v>17</v>
      </c>
      <c r="B161" s="12" t="s">
        <v>7</v>
      </c>
      <c r="C161" s="13">
        <v>2.6284248020662759</v>
      </c>
    </row>
    <row r="162" spans="1:3" hidden="1">
      <c r="A162" s="22" t="s">
        <v>17</v>
      </c>
      <c r="B162" s="12" t="s">
        <v>7</v>
      </c>
      <c r="C162" s="13">
        <v>2.6284248020662759</v>
      </c>
    </row>
    <row r="163" spans="1:3" hidden="1">
      <c r="A163" s="22" t="s">
        <v>17</v>
      </c>
      <c r="B163" s="12" t="s">
        <v>7</v>
      </c>
      <c r="C163" s="13">
        <v>2.6284248020662759</v>
      </c>
    </row>
    <row r="164" spans="1:3" hidden="1">
      <c r="A164" s="22" t="s">
        <v>17</v>
      </c>
      <c r="B164" s="12" t="s">
        <v>7</v>
      </c>
      <c r="C164" s="13">
        <v>2.6284248020662759</v>
      </c>
    </row>
    <row r="165" spans="1:3" hidden="1">
      <c r="A165" s="22" t="s">
        <v>17</v>
      </c>
      <c r="B165" s="12" t="s">
        <v>7</v>
      </c>
      <c r="C165" s="13">
        <v>2.6284248020662759</v>
      </c>
    </row>
    <row r="166" spans="1:3" hidden="1">
      <c r="A166" s="22" t="s">
        <v>17</v>
      </c>
      <c r="B166" s="12" t="s">
        <v>7</v>
      </c>
      <c r="C166" s="13">
        <v>2.6284248020662759</v>
      </c>
    </row>
    <row r="167" spans="1:3" hidden="1">
      <c r="A167" s="22" t="s">
        <v>17</v>
      </c>
      <c r="B167" s="12" t="s">
        <v>7</v>
      </c>
      <c r="C167" s="13">
        <v>2.6284248020662759</v>
      </c>
    </row>
    <row r="168" spans="1:3" hidden="1">
      <c r="A168" s="22" t="s">
        <v>17</v>
      </c>
      <c r="B168" s="12" t="s">
        <v>7</v>
      </c>
      <c r="C168" s="13">
        <v>2.6284248020662759</v>
      </c>
    </row>
    <row r="169" spans="1:3" hidden="1">
      <c r="A169" s="22" t="s">
        <v>17</v>
      </c>
      <c r="B169" s="12" t="s">
        <v>7</v>
      </c>
      <c r="C169" s="13">
        <v>2.6284248020662759</v>
      </c>
    </row>
    <row r="170" spans="1:3" hidden="1">
      <c r="A170" s="22" t="s">
        <v>17</v>
      </c>
      <c r="B170" s="12" t="s">
        <v>7</v>
      </c>
      <c r="C170" s="13">
        <v>2.6284248020662759</v>
      </c>
    </row>
    <row r="171" spans="1:3" hidden="1">
      <c r="A171" s="22" t="s">
        <v>17</v>
      </c>
      <c r="B171" s="12" t="s">
        <v>7</v>
      </c>
      <c r="C171" s="13">
        <v>2.6284248020662759</v>
      </c>
    </row>
    <row r="172" spans="1:3" hidden="1">
      <c r="A172" s="22" t="s">
        <v>17</v>
      </c>
      <c r="B172" s="12" t="s">
        <v>7</v>
      </c>
      <c r="C172" s="13">
        <v>2.6284248020662759</v>
      </c>
    </row>
    <row r="173" spans="1:3" hidden="1">
      <c r="A173" s="22" t="s">
        <v>17</v>
      </c>
      <c r="B173" s="12" t="s">
        <v>7</v>
      </c>
      <c r="C173" s="13">
        <v>2.6284248020662759</v>
      </c>
    </row>
    <row r="174" spans="1:3" hidden="1">
      <c r="A174" s="22" t="s">
        <v>17</v>
      </c>
      <c r="B174" s="12" t="s">
        <v>7</v>
      </c>
      <c r="C174" s="13">
        <v>2.6284248020662759</v>
      </c>
    </row>
    <row r="175" spans="1:3" hidden="1">
      <c r="A175" s="22" t="s">
        <v>17</v>
      </c>
      <c r="B175" s="12" t="s">
        <v>7</v>
      </c>
      <c r="C175" s="13">
        <v>2.6284248020662759</v>
      </c>
    </row>
    <row r="176" spans="1:3" hidden="1">
      <c r="A176" s="22" t="s">
        <v>17</v>
      </c>
      <c r="B176" s="12" t="s">
        <v>7</v>
      </c>
      <c r="C176" s="13">
        <v>2.6284248020662759</v>
      </c>
    </row>
    <row r="177" spans="1:3" hidden="1">
      <c r="A177" s="22" t="s">
        <v>17</v>
      </c>
      <c r="B177" s="12" t="s">
        <v>7</v>
      </c>
      <c r="C177" s="13">
        <v>2.6284248020662759</v>
      </c>
    </row>
    <row r="178" spans="1:3" hidden="1">
      <c r="A178" s="22" t="s">
        <v>17</v>
      </c>
      <c r="B178" s="12" t="s">
        <v>7</v>
      </c>
      <c r="C178" s="13">
        <v>2.6284248020662759</v>
      </c>
    </row>
    <row r="179" spans="1:3" hidden="1">
      <c r="A179" s="22" t="s">
        <v>17</v>
      </c>
      <c r="B179" s="12" t="s">
        <v>7</v>
      </c>
      <c r="C179" s="13">
        <v>2.6284248020662759</v>
      </c>
    </row>
    <row r="180" spans="1:3" hidden="1">
      <c r="A180" s="22" t="s">
        <v>17</v>
      </c>
      <c r="B180" s="12" t="s">
        <v>7</v>
      </c>
      <c r="C180" s="13">
        <v>2.6284248020662759</v>
      </c>
    </row>
    <row r="181" spans="1:3">
      <c r="A181" s="22" t="s">
        <v>17</v>
      </c>
      <c r="B181" s="12" t="s">
        <v>8</v>
      </c>
      <c r="C181" s="13">
        <v>5.621518300715489</v>
      </c>
    </row>
    <row r="182" spans="1:3" hidden="1">
      <c r="A182" s="22" t="s">
        <v>17</v>
      </c>
      <c r="B182" s="12" t="s">
        <v>8</v>
      </c>
      <c r="C182" s="13">
        <v>5.621518300715489</v>
      </c>
    </row>
    <row r="183" spans="1:3" hidden="1">
      <c r="A183" s="22" t="s">
        <v>17</v>
      </c>
      <c r="B183" s="12" t="s">
        <v>8</v>
      </c>
      <c r="C183" s="13">
        <v>5.621518300715489</v>
      </c>
    </row>
    <row r="184" spans="1:3" hidden="1">
      <c r="A184" s="22" t="s">
        <v>17</v>
      </c>
      <c r="B184" s="12" t="s">
        <v>8</v>
      </c>
      <c r="C184" s="13">
        <v>5.621518300715489</v>
      </c>
    </row>
    <row r="185" spans="1:3" hidden="1">
      <c r="A185" s="22" t="s">
        <v>17</v>
      </c>
      <c r="B185" s="12" t="s">
        <v>8</v>
      </c>
      <c r="C185" s="13">
        <v>5.621518300715489</v>
      </c>
    </row>
    <row r="186" spans="1:3" hidden="1">
      <c r="A186" s="22" t="s">
        <v>17</v>
      </c>
      <c r="B186" s="12" t="s">
        <v>8</v>
      </c>
      <c r="C186" s="13">
        <v>5.621518300715489</v>
      </c>
    </row>
    <row r="187" spans="1:3" hidden="1">
      <c r="A187" s="22" t="s">
        <v>17</v>
      </c>
      <c r="B187" s="12" t="s">
        <v>8</v>
      </c>
      <c r="C187" s="13">
        <v>5.621518300715489</v>
      </c>
    </row>
    <row r="188" spans="1:3" hidden="1">
      <c r="A188" s="22" t="s">
        <v>17</v>
      </c>
      <c r="B188" s="12" t="s">
        <v>8</v>
      </c>
      <c r="C188" s="13">
        <v>5.621518300715489</v>
      </c>
    </row>
    <row r="189" spans="1:3" hidden="1">
      <c r="A189" s="22" t="s">
        <v>17</v>
      </c>
      <c r="B189" s="12" t="s">
        <v>8</v>
      </c>
      <c r="C189" s="13">
        <v>5.621518300715489</v>
      </c>
    </row>
    <row r="190" spans="1:3" hidden="1">
      <c r="A190" s="22" t="s">
        <v>17</v>
      </c>
      <c r="B190" s="12" t="s">
        <v>8</v>
      </c>
      <c r="C190" s="13">
        <v>5.621518300715489</v>
      </c>
    </row>
    <row r="191" spans="1:3" hidden="1">
      <c r="A191" s="22" t="s">
        <v>17</v>
      </c>
      <c r="B191" s="12" t="s">
        <v>8</v>
      </c>
      <c r="C191" s="13">
        <v>5.621518300715489</v>
      </c>
    </row>
    <row r="192" spans="1:3" hidden="1">
      <c r="A192" s="22" t="s">
        <v>17</v>
      </c>
      <c r="B192" s="12" t="s">
        <v>8</v>
      </c>
      <c r="C192" s="13">
        <v>5.621518300715489</v>
      </c>
    </row>
    <row r="193" spans="1:3" hidden="1">
      <c r="A193" s="22" t="s">
        <v>17</v>
      </c>
      <c r="B193" s="12" t="s">
        <v>8</v>
      </c>
      <c r="C193" s="13">
        <v>5.621518300715489</v>
      </c>
    </row>
    <row r="194" spans="1:3" hidden="1">
      <c r="A194" s="22" t="s">
        <v>17</v>
      </c>
      <c r="B194" s="12" t="s">
        <v>8</v>
      </c>
      <c r="C194" s="13">
        <v>5.621518300715489</v>
      </c>
    </row>
    <row r="195" spans="1:3" hidden="1">
      <c r="A195" s="22" t="s">
        <v>17</v>
      </c>
      <c r="B195" s="12" t="s">
        <v>8</v>
      </c>
      <c r="C195" s="13">
        <v>5.621518300715489</v>
      </c>
    </row>
    <row r="196" spans="1:3" hidden="1">
      <c r="A196" s="22" t="s">
        <v>17</v>
      </c>
      <c r="B196" s="12" t="s">
        <v>8</v>
      </c>
      <c r="C196" s="13">
        <v>5.621518300715489</v>
      </c>
    </row>
    <row r="197" spans="1:3" hidden="1">
      <c r="A197" s="22" t="s">
        <v>17</v>
      </c>
      <c r="B197" s="12" t="s">
        <v>8</v>
      </c>
      <c r="C197" s="13">
        <v>5.621518300715489</v>
      </c>
    </row>
    <row r="198" spans="1:3" hidden="1">
      <c r="A198" s="22" t="s">
        <v>17</v>
      </c>
      <c r="B198" s="12" t="s">
        <v>8</v>
      </c>
      <c r="C198" s="13">
        <v>5.621518300715489</v>
      </c>
    </row>
    <row r="199" spans="1:3" hidden="1">
      <c r="A199" s="22" t="s">
        <v>17</v>
      </c>
      <c r="B199" s="12" t="s">
        <v>8</v>
      </c>
      <c r="C199" s="13">
        <v>5.621518300715489</v>
      </c>
    </row>
    <row r="200" spans="1:3" hidden="1">
      <c r="A200" s="22" t="s">
        <v>17</v>
      </c>
      <c r="B200" s="12" t="s">
        <v>8</v>
      </c>
      <c r="C200" s="13">
        <v>5.621518300715489</v>
      </c>
    </row>
    <row r="201" spans="1:3">
      <c r="A201" s="22" t="s">
        <v>17</v>
      </c>
      <c r="B201" s="12" t="s">
        <v>9</v>
      </c>
      <c r="C201" s="13">
        <v>22.718399219131278</v>
      </c>
    </row>
    <row r="202" spans="1:3" hidden="1">
      <c r="A202" s="22" t="s">
        <v>17</v>
      </c>
      <c r="B202" s="12" t="s">
        <v>9</v>
      </c>
      <c r="C202" s="13">
        <v>22.718399219131278</v>
      </c>
    </row>
    <row r="203" spans="1:3" hidden="1">
      <c r="A203" s="22" t="s">
        <v>17</v>
      </c>
      <c r="B203" s="12" t="s">
        <v>9</v>
      </c>
      <c r="C203" s="13">
        <v>22.718399219131278</v>
      </c>
    </row>
    <row r="204" spans="1:3" hidden="1">
      <c r="A204" s="22" t="s">
        <v>17</v>
      </c>
      <c r="B204" s="12" t="s">
        <v>9</v>
      </c>
      <c r="C204" s="13">
        <v>22.718399219131278</v>
      </c>
    </row>
    <row r="205" spans="1:3" hidden="1">
      <c r="A205" s="22" t="s">
        <v>17</v>
      </c>
      <c r="B205" s="12" t="s">
        <v>9</v>
      </c>
      <c r="C205" s="13">
        <v>22.718399219131278</v>
      </c>
    </row>
    <row r="206" spans="1:3" hidden="1">
      <c r="A206" s="22" t="s">
        <v>17</v>
      </c>
      <c r="B206" s="12" t="s">
        <v>9</v>
      </c>
      <c r="C206" s="13">
        <v>22.718399219131278</v>
      </c>
    </row>
    <row r="207" spans="1:3" hidden="1">
      <c r="A207" s="22" t="s">
        <v>17</v>
      </c>
      <c r="B207" s="12" t="s">
        <v>9</v>
      </c>
      <c r="C207" s="13">
        <v>22.718399219131278</v>
      </c>
    </row>
    <row r="208" spans="1:3" hidden="1">
      <c r="A208" s="22" t="s">
        <v>17</v>
      </c>
      <c r="B208" s="12" t="s">
        <v>9</v>
      </c>
      <c r="C208" s="13">
        <v>22.718399219131278</v>
      </c>
    </row>
    <row r="209" spans="1:3" hidden="1">
      <c r="A209" s="22" t="s">
        <v>17</v>
      </c>
      <c r="B209" s="12" t="s">
        <v>9</v>
      </c>
      <c r="C209" s="13">
        <v>22.718399219131278</v>
      </c>
    </row>
    <row r="210" spans="1:3" hidden="1">
      <c r="A210" s="22" t="s">
        <v>17</v>
      </c>
      <c r="B210" s="12" t="s">
        <v>9</v>
      </c>
      <c r="C210" s="13">
        <v>22.718399219131278</v>
      </c>
    </row>
    <row r="211" spans="1:3" hidden="1">
      <c r="A211" s="22" t="s">
        <v>17</v>
      </c>
      <c r="B211" s="12" t="s">
        <v>9</v>
      </c>
      <c r="C211" s="13">
        <v>22.718399219131278</v>
      </c>
    </row>
    <row r="212" spans="1:3" hidden="1">
      <c r="A212" s="22" t="s">
        <v>17</v>
      </c>
      <c r="B212" s="12" t="s">
        <v>9</v>
      </c>
      <c r="C212" s="13">
        <v>22.718399219131278</v>
      </c>
    </row>
    <row r="213" spans="1:3" hidden="1">
      <c r="A213" s="22" t="s">
        <v>17</v>
      </c>
      <c r="B213" s="12" t="s">
        <v>9</v>
      </c>
      <c r="C213" s="13">
        <v>22.718399219131278</v>
      </c>
    </row>
    <row r="214" spans="1:3" hidden="1">
      <c r="A214" s="22" t="s">
        <v>17</v>
      </c>
      <c r="B214" s="12" t="s">
        <v>9</v>
      </c>
      <c r="C214" s="13">
        <v>22.718399219131278</v>
      </c>
    </row>
    <row r="215" spans="1:3" hidden="1">
      <c r="A215" s="22" t="s">
        <v>17</v>
      </c>
      <c r="B215" s="12" t="s">
        <v>9</v>
      </c>
      <c r="C215" s="13">
        <v>22.718399219131278</v>
      </c>
    </row>
    <row r="216" spans="1:3" hidden="1">
      <c r="A216" s="22" t="s">
        <v>17</v>
      </c>
      <c r="B216" s="12" t="s">
        <v>9</v>
      </c>
      <c r="C216" s="13">
        <v>22.718399219131278</v>
      </c>
    </row>
    <row r="217" spans="1:3" hidden="1">
      <c r="A217" s="22" t="s">
        <v>17</v>
      </c>
      <c r="B217" s="12" t="s">
        <v>9</v>
      </c>
      <c r="C217" s="13">
        <v>22.718399219131278</v>
      </c>
    </row>
    <row r="218" spans="1:3" hidden="1">
      <c r="A218" s="22" t="s">
        <v>17</v>
      </c>
      <c r="B218" s="12" t="s">
        <v>9</v>
      </c>
      <c r="C218" s="13">
        <v>22.718399219131278</v>
      </c>
    </row>
    <row r="219" spans="1:3" hidden="1">
      <c r="A219" s="22" t="s">
        <v>17</v>
      </c>
      <c r="B219" s="12" t="s">
        <v>9</v>
      </c>
      <c r="C219" s="13">
        <v>22.718399219131278</v>
      </c>
    </row>
    <row r="220" spans="1:3" hidden="1">
      <c r="A220" s="22" t="s">
        <v>17</v>
      </c>
      <c r="B220" s="12" t="s">
        <v>9</v>
      </c>
      <c r="C220" s="13">
        <v>22.718399219131278</v>
      </c>
    </row>
    <row r="221" spans="1:3">
      <c r="A221" s="22" t="s">
        <v>17</v>
      </c>
      <c r="B221" s="12" t="s">
        <v>10</v>
      </c>
      <c r="C221" s="13">
        <v>1.6145712929954148</v>
      </c>
    </row>
    <row r="222" spans="1:3" hidden="1">
      <c r="A222" s="22" t="s">
        <v>17</v>
      </c>
      <c r="B222" s="12" t="s">
        <v>10</v>
      </c>
      <c r="C222" s="13">
        <v>1.6145712929954148</v>
      </c>
    </row>
    <row r="223" spans="1:3" hidden="1">
      <c r="A223" s="22" t="s">
        <v>17</v>
      </c>
      <c r="B223" s="12" t="s">
        <v>10</v>
      </c>
      <c r="C223" s="13">
        <v>1.6145712929954148</v>
      </c>
    </row>
    <row r="224" spans="1:3" hidden="1">
      <c r="A224" s="22" t="s">
        <v>17</v>
      </c>
      <c r="B224" s="12" t="s">
        <v>10</v>
      </c>
      <c r="C224" s="13">
        <v>1.6145712929954148</v>
      </c>
    </row>
    <row r="225" spans="1:3" hidden="1">
      <c r="A225" s="22" t="s">
        <v>17</v>
      </c>
      <c r="B225" s="12" t="s">
        <v>10</v>
      </c>
      <c r="C225" s="13">
        <v>1.6145712929954148</v>
      </c>
    </row>
    <row r="226" spans="1:3" hidden="1">
      <c r="A226" s="22" t="s">
        <v>17</v>
      </c>
      <c r="B226" s="12" t="s">
        <v>10</v>
      </c>
      <c r="C226" s="13">
        <v>1.6145712929954148</v>
      </c>
    </row>
    <row r="227" spans="1:3" hidden="1">
      <c r="A227" s="22" t="s">
        <v>17</v>
      </c>
      <c r="B227" s="12" t="s">
        <v>10</v>
      </c>
      <c r="C227" s="13">
        <v>1.6145712929954148</v>
      </c>
    </row>
    <row r="228" spans="1:3" hidden="1">
      <c r="A228" s="22" t="s">
        <v>17</v>
      </c>
      <c r="B228" s="12" t="s">
        <v>10</v>
      </c>
      <c r="C228" s="13">
        <v>1.6145712929954148</v>
      </c>
    </row>
    <row r="229" spans="1:3" hidden="1">
      <c r="A229" s="22" t="s">
        <v>17</v>
      </c>
      <c r="B229" s="12" t="s">
        <v>10</v>
      </c>
      <c r="C229" s="13">
        <v>1.6145712929954148</v>
      </c>
    </row>
    <row r="230" spans="1:3" hidden="1">
      <c r="A230" s="22" t="s">
        <v>17</v>
      </c>
      <c r="B230" s="12" t="s">
        <v>10</v>
      </c>
      <c r="C230" s="13">
        <v>1.6145712929954148</v>
      </c>
    </row>
    <row r="231" spans="1:3" hidden="1">
      <c r="A231" s="22" t="s">
        <v>17</v>
      </c>
      <c r="B231" s="12" t="s">
        <v>10</v>
      </c>
      <c r="C231" s="13">
        <v>1.6145712929954148</v>
      </c>
    </row>
    <row r="232" spans="1:3" hidden="1">
      <c r="A232" s="22" t="s">
        <v>17</v>
      </c>
      <c r="B232" s="12" t="s">
        <v>10</v>
      </c>
      <c r="C232" s="13">
        <v>1.6145712929954148</v>
      </c>
    </row>
    <row r="233" spans="1:3" hidden="1">
      <c r="A233" s="22" t="s">
        <v>17</v>
      </c>
      <c r="B233" s="12" t="s">
        <v>10</v>
      </c>
      <c r="C233" s="13">
        <v>1.6145712929954148</v>
      </c>
    </row>
    <row r="234" spans="1:3" hidden="1">
      <c r="A234" s="22" t="s">
        <v>17</v>
      </c>
      <c r="B234" s="12" t="s">
        <v>10</v>
      </c>
      <c r="C234" s="13">
        <v>1.6145712929954148</v>
      </c>
    </row>
    <row r="235" spans="1:3" hidden="1">
      <c r="A235" s="22" t="s">
        <v>17</v>
      </c>
      <c r="B235" s="12" t="s">
        <v>10</v>
      </c>
      <c r="C235" s="13">
        <v>1.6145712929954148</v>
      </c>
    </row>
    <row r="236" spans="1:3" hidden="1">
      <c r="A236" s="22" t="s">
        <v>17</v>
      </c>
      <c r="B236" s="12" t="s">
        <v>10</v>
      </c>
      <c r="C236" s="13">
        <v>1.6145712929954148</v>
      </c>
    </row>
    <row r="237" spans="1:3" hidden="1">
      <c r="A237" s="22" t="s">
        <v>17</v>
      </c>
      <c r="B237" s="12" t="s">
        <v>10</v>
      </c>
      <c r="C237" s="13">
        <v>1.6145712929954148</v>
      </c>
    </row>
    <row r="238" spans="1:3" hidden="1">
      <c r="A238" s="22" t="s">
        <v>17</v>
      </c>
      <c r="B238" s="12" t="s">
        <v>10</v>
      </c>
      <c r="C238" s="13">
        <v>1.6145712929954148</v>
      </c>
    </row>
    <row r="239" spans="1:3" hidden="1">
      <c r="A239" s="22" t="s">
        <v>17</v>
      </c>
      <c r="B239" s="12" t="s">
        <v>10</v>
      </c>
      <c r="C239" s="13">
        <v>1.6145712929954148</v>
      </c>
    </row>
    <row r="240" spans="1:3">
      <c r="A240" s="22" t="s">
        <v>17</v>
      </c>
      <c r="B240" s="12" t="s">
        <v>11</v>
      </c>
      <c r="C240" s="13">
        <v>0.91638274466244729</v>
      </c>
    </row>
    <row r="241" spans="1:3" hidden="1">
      <c r="A241" s="22" t="s">
        <v>17</v>
      </c>
      <c r="B241" s="12" t="s">
        <v>11</v>
      </c>
      <c r="C241" s="13">
        <v>0.91638274466244729</v>
      </c>
    </row>
    <row r="242" spans="1:3" hidden="1">
      <c r="A242" s="22" t="s">
        <v>17</v>
      </c>
      <c r="B242" s="12" t="s">
        <v>11</v>
      </c>
      <c r="C242" s="13">
        <v>0.91638274466244729</v>
      </c>
    </row>
    <row r="243" spans="1:3" hidden="1">
      <c r="A243" s="22" t="s">
        <v>17</v>
      </c>
      <c r="B243" s="12" t="s">
        <v>11</v>
      </c>
      <c r="C243" s="13">
        <v>0.91638274466244729</v>
      </c>
    </row>
    <row r="244" spans="1:3" hidden="1">
      <c r="A244" s="22" t="s">
        <v>17</v>
      </c>
      <c r="B244" s="12" t="s">
        <v>11</v>
      </c>
      <c r="C244" s="13">
        <v>0.91638274466244729</v>
      </c>
    </row>
    <row r="245" spans="1:3" hidden="1">
      <c r="A245" s="22" t="s">
        <v>17</v>
      </c>
      <c r="B245" s="12" t="s">
        <v>11</v>
      </c>
      <c r="C245" s="13">
        <v>0.91638274466244729</v>
      </c>
    </row>
    <row r="246" spans="1:3" hidden="1">
      <c r="A246" s="22" t="s">
        <v>17</v>
      </c>
      <c r="B246" s="12" t="s">
        <v>11</v>
      </c>
      <c r="C246" s="13">
        <v>0.91638274466244729</v>
      </c>
    </row>
    <row r="247" spans="1:3" hidden="1">
      <c r="A247" s="22" t="s">
        <v>17</v>
      </c>
      <c r="B247" s="12" t="s">
        <v>11</v>
      </c>
      <c r="C247" s="13">
        <v>0.91638274466244729</v>
      </c>
    </row>
    <row r="248" spans="1:3" hidden="1">
      <c r="A248" s="22" t="s">
        <v>17</v>
      </c>
      <c r="B248" s="12" t="s">
        <v>11</v>
      </c>
      <c r="C248" s="13">
        <v>0.91638274466244729</v>
      </c>
    </row>
    <row r="249" spans="1:3" hidden="1">
      <c r="A249" s="22" t="s">
        <v>17</v>
      </c>
      <c r="B249" s="12" t="s">
        <v>11</v>
      </c>
      <c r="C249" s="13">
        <v>0.91638274466244729</v>
      </c>
    </row>
    <row r="250" spans="1:3" hidden="1">
      <c r="A250" s="22" t="s">
        <v>17</v>
      </c>
      <c r="B250" s="12" t="s">
        <v>11</v>
      </c>
      <c r="C250" s="13">
        <v>0.91638274466244729</v>
      </c>
    </row>
    <row r="251" spans="1:3" hidden="1">
      <c r="A251" s="22" t="s">
        <v>17</v>
      </c>
      <c r="B251" s="12" t="s">
        <v>11</v>
      </c>
      <c r="C251" s="13">
        <v>0.91638274466244729</v>
      </c>
    </row>
    <row r="252" spans="1:3" hidden="1">
      <c r="A252" s="22" t="s">
        <v>17</v>
      </c>
      <c r="B252" s="12" t="s">
        <v>11</v>
      </c>
      <c r="C252" s="13">
        <v>0.91638274466244729</v>
      </c>
    </row>
    <row r="253" spans="1:3" hidden="1">
      <c r="A253" s="22" t="s">
        <v>17</v>
      </c>
      <c r="B253" s="12" t="s">
        <v>11</v>
      </c>
      <c r="C253" s="13">
        <v>0.91638274466244729</v>
      </c>
    </row>
    <row r="254" spans="1:3" hidden="1">
      <c r="A254" s="22" t="s">
        <v>17</v>
      </c>
      <c r="B254" s="12" t="s">
        <v>11</v>
      </c>
      <c r="C254" s="13">
        <v>0.91638274466244729</v>
      </c>
    </row>
    <row r="255" spans="1:3" hidden="1">
      <c r="A255" s="22" t="s">
        <v>17</v>
      </c>
      <c r="B255" s="12" t="s">
        <v>11</v>
      </c>
      <c r="C255" s="13">
        <v>0.91638274466244729</v>
      </c>
    </row>
    <row r="256" spans="1:3" hidden="1">
      <c r="A256" s="22" t="s">
        <v>17</v>
      </c>
      <c r="B256" s="12" t="s">
        <v>11</v>
      </c>
      <c r="C256" s="13">
        <v>0.91638274466244729</v>
      </c>
    </row>
    <row r="257" spans="1:3" hidden="1">
      <c r="A257" s="22" t="s">
        <v>17</v>
      </c>
      <c r="B257" s="12" t="s">
        <v>11</v>
      </c>
      <c r="C257" s="13">
        <v>0.91638274466244729</v>
      </c>
    </row>
    <row r="258" spans="1:3" hidden="1">
      <c r="A258" s="22" t="s">
        <v>17</v>
      </c>
      <c r="B258" s="12" t="s">
        <v>11</v>
      </c>
      <c r="C258" s="13">
        <v>0.91638274466244729</v>
      </c>
    </row>
    <row r="259" spans="1:3">
      <c r="A259" s="22" t="s">
        <v>17</v>
      </c>
      <c r="B259" s="12" t="s">
        <v>4</v>
      </c>
      <c r="C259" s="13">
        <v>96.807592752372727</v>
      </c>
    </row>
    <row r="260" spans="1:3" hidden="1">
      <c r="A260" s="22" t="s">
        <v>17</v>
      </c>
      <c r="B260" s="12" t="s">
        <v>4</v>
      </c>
      <c r="C260" s="13">
        <v>96.807592752372727</v>
      </c>
    </row>
    <row r="261" spans="1:3" hidden="1">
      <c r="A261" s="22" t="s">
        <v>17</v>
      </c>
      <c r="B261" s="12" t="s">
        <v>4</v>
      </c>
      <c r="C261" s="13">
        <v>96.807592752372727</v>
      </c>
    </row>
    <row r="262" spans="1:3" hidden="1">
      <c r="A262" s="22" t="s">
        <v>17</v>
      </c>
      <c r="B262" s="12" t="s">
        <v>4</v>
      </c>
      <c r="C262" s="13">
        <v>96.807592752372727</v>
      </c>
    </row>
    <row r="263" spans="1:3" hidden="1">
      <c r="A263" s="22" t="s">
        <v>17</v>
      </c>
      <c r="B263" s="12" t="s">
        <v>4</v>
      </c>
      <c r="C263" s="13">
        <v>96.807592752372727</v>
      </c>
    </row>
    <row r="264" spans="1:3" hidden="1">
      <c r="A264" s="22" t="s">
        <v>17</v>
      </c>
      <c r="B264" s="12" t="s">
        <v>4</v>
      </c>
      <c r="C264" s="13">
        <v>96.807592752372727</v>
      </c>
    </row>
    <row r="265" spans="1:3" hidden="1">
      <c r="A265" s="22" t="s">
        <v>17</v>
      </c>
      <c r="B265" s="12" t="s">
        <v>4</v>
      </c>
      <c r="C265" s="13">
        <v>96.807592752372727</v>
      </c>
    </row>
    <row r="266" spans="1:3" hidden="1">
      <c r="A266" s="22" t="s">
        <v>17</v>
      </c>
      <c r="B266" s="12" t="s">
        <v>4</v>
      </c>
      <c r="C266" s="13">
        <v>96.807592752372727</v>
      </c>
    </row>
    <row r="267" spans="1:3" hidden="1">
      <c r="A267" s="22" t="s">
        <v>17</v>
      </c>
      <c r="B267" s="12" t="s">
        <v>4</v>
      </c>
      <c r="C267" s="13">
        <v>96.807592752372727</v>
      </c>
    </row>
    <row r="268" spans="1:3" hidden="1">
      <c r="A268" s="22" t="s">
        <v>17</v>
      </c>
      <c r="B268" s="12" t="s">
        <v>4</v>
      </c>
      <c r="C268" s="13">
        <v>96.807592752372727</v>
      </c>
    </row>
    <row r="269" spans="1:3" hidden="1">
      <c r="A269" s="22" t="s">
        <v>17</v>
      </c>
      <c r="B269" s="12" t="s">
        <v>4</v>
      </c>
      <c r="C269" s="13">
        <v>96.807592752372727</v>
      </c>
    </row>
    <row r="270" spans="1:3" hidden="1">
      <c r="A270" s="22" t="s">
        <v>17</v>
      </c>
      <c r="B270" s="12" t="s">
        <v>4</v>
      </c>
      <c r="C270" s="13">
        <v>96.807592752372727</v>
      </c>
    </row>
    <row r="271" spans="1:3" hidden="1">
      <c r="A271" s="22" t="s">
        <v>17</v>
      </c>
      <c r="B271" s="12" t="s">
        <v>4</v>
      </c>
      <c r="C271" s="13">
        <v>96.807592752372727</v>
      </c>
    </row>
    <row r="272" spans="1:3" hidden="1">
      <c r="A272" s="22" t="s">
        <v>17</v>
      </c>
      <c r="B272" s="12" t="s">
        <v>4</v>
      </c>
      <c r="C272" s="13">
        <v>96.807592752372727</v>
      </c>
    </row>
    <row r="273" spans="1:3" hidden="1">
      <c r="A273" s="22" t="s">
        <v>17</v>
      </c>
      <c r="B273" s="12" t="s">
        <v>4</v>
      </c>
      <c r="C273" s="13">
        <v>96.807592752372727</v>
      </c>
    </row>
    <row r="274" spans="1:3" hidden="1">
      <c r="A274" s="22" t="s">
        <v>17</v>
      </c>
      <c r="B274" s="12" t="s">
        <v>4</v>
      </c>
      <c r="C274" s="13">
        <v>96.807592752372727</v>
      </c>
    </row>
    <row r="275" spans="1:3" hidden="1">
      <c r="A275" s="22" t="s">
        <v>17</v>
      </c>
      <c r="B275" s="12" t="s">
        <v>4</v>
      </c>
      <c r="C275" s="13">
        <v>96.807592752372727</v>
      </c>
    </row>
    <row r="276" spans="1:3" hidden="1">
      <c r="A276" s="22" t="s">
        <v>17</v>
      </c>
      <c r="B276" s="12" t="s">
        <v>4</v>
      </c>
      <c r="C276" s="13">
        <v>96.807592752372727</v>
      </c>
    </row>
    <row r="277" spans="1:3" hidden="1">
      <c r="A277" s="22" t="s">
        <v>17</v>
      </c>
      <c r="B277" s="12" t="s">
        <v>4</v>
      </c>
      <c r="C277" s="13">
        <v>96.807592752372727</v>
      </c>
    </row>
    <row r="278" spans="1:3" hidden="1">
      <c r="A278" s="22" t="s">
        <v>17</v>
      </c>
      <c r="B278" s="12" t="s">
        <v>4</v>
      </c>
      <c r="C278" s="13">
        <v>96.807592752372727</v>
      </c>
    </row>
    <row r="279" spans="1:3">
      <c r="A279" s="22" t="s">
        <v>17</v>
      </c>
      <c r="B279" s="12" t="s">
        <v>12</v>
      </c>
      <c r="C279" s="13">
        <v>0.57804725286196845</v>
      </c>
    </row>
    <row r="280" spans="1:3" hidden="1">
      <c r="A280" s="22" t="s">
        <v>17</v>
      </c>
      <c r="B280" s="12" t="s">
        <v>12</v>
      </c>
      <c r="C280" s="13">
        <v>0.57804725286196845</v>
      </c>
    </row>
    <row r="281" spans="1:3" hidden="1">
      <c r="A281" s="22" t="s">
        <v>17</v>
      </c>
      <c r="B281" s="12" t="s">
        <v>12</v>
      </c>
      <c r="C281" s="13">
        <v>0.57804725286196845</v>
      </c>
    </row>
    <row r="282" spans="1:3" hidden="1">
      <c r="A282" s="22" t="s">
        <v>17</v>
      </c>
      <c r="B282" s="12" t="s">
        <v>12</v>
      </c>
      <c r="C282" s="13">
        <v>0.57804725286196845</v>
      </c>
    </row>
    <row r="283" spans="1:3" hidden="1">
      <c r="A283" s="22" t="s">
        <v>17</v>
      </c>
      <c r="B283" s="12" t="s">
        <v>12</v>
      </c>
      <c r="C283" s="13">
        <v>0.57804725286196845</v>
      </c>
    </row>
    <row r="284" spans="1:3" hidden="1">
      <c r="A284" s="22" t="s">
        <v>17</v>
      </c>
      <c r="B284" s="12" t="s">
        <v>12</v>
      </c>
      <c r="C284" s="13">
        <v>0.57804725286196845</v>
      </c>
    </row>
    <row r="285" spans="1:3" hidden="1">
      <c r="A285" s="22" t="s">
        <v>17</v>
      </c>
      <c r="B285" s="12" t="s">
        <v>12</v>
      </c>
      <c r="C285" s="13">
        <v>0.57804725286196845</v>
      </c>
    </row>
    <row r="286" spans="1:3" hidden="1">
      <c r="A286" s="22" t="s">
        <v>17</v>
      </c>
      <c r="B286" s="12" t="s">
        <v>12</v>
      </c>
      <c r="C286" s="13">
        <v>0.57804725286196845</v>
      </c>
    </row>
    <row r="287" spans="1:3" hidden="1">
      <c r="A287" s="22" t="s">
        <v>17</v>
      </c>
      <c r="B287" s="12" t="s">
        <v>12</v>
      </c>
      <c r="C287" s="13">
        <v>0.57804725286196845</v>
      </c>
    </row>
    <row r="288" spans="1:3" hidden="1">
      <c r="A288" s="22" t="s">
        <v>17</v>
      </c>
      <c r="B288" s="12" t="s">
        <v>12</v>
      </c>
      <c r="C288" s="13">
        <v>0.57804725286196845</v>
      </c>
    </row>
    <row r="289" spans="1:3" hidden="1">
      <c r="A289" s="22" t="s">
        <v>17</v>
      </c>
      <c r="B289" s="12" t="s">
        <v>12</v>
      </c>
      <c r="C289" s="13">
        <v>0.57804725286196845</v>
      </c>
    </row>
    <row r="290" spans="1:3" hidden="1">
      <c r="A290" s="22" t="s">
        <v>17</v>
      </c>
      <c r="B290" s="12" t="s">
        <v>12</v>
      </c>
      <c r="C290" s="13">
        <v>0.57804725286196845</v>
      </c>
    </row>
    <row r="291" spans="1:3" hidden="1">
      <c r="A291" s="22" t="s">
        <v>17</v>
      </c>
      <c r="B291" s="12" t="s">
        <v>12</v>
      </c>
      <c r="C291" s="13">
        <v>0.57804725286196845</v>
      </c>
    </row>
    <row r="292" spans="1:3" hidden="1">
      <c r="A292" s="22" t="s">
        <v>17</v>
      </c>
      <c r="B292" s="12" t="s">
        <v>12</v>
      </c>
      <c r="C292" s="13">
        <v>0.57804725286196845</v>
      </c>
    </row>
    <row r="293" spans="1:3" hidden="1">
      <c r="A293" s="22" t="s">
        <v>17</v>
      </c>
      <c r="B293" s="12" t="s">
        <v>12</v>
      </c>
      <c r="C293" s="13">
        <v>0.57804725286196845</v>
      </c>
    </row>
    <row r="294" spans="1:3" hidden="1">
      <c r="A294" s="22" t="s">
        <v>17</v>
      </c>
      <c r="B294" s="12" t="s">
        <v>12</v>
      </c>
      <c r="C294" s="13">
        <v>0.57804725286196845</v>
      </c>
    </row>
    <row r="295" spans="1:3" hidden="1">
      <c r="A295" s="22" t="s">
        <v>17</v>
      </c>
      <c r="B295" s="12" t="s">
        <v>12</v>
      </c>
      <c r="C295" s="13">
        <v>0.57804725286196845</v>
      </c>
    </row>
    <row r="296" spans="1:3" hidden="1">
      <c r="A296" s="22" t="s">
        <v>17</v>
      </c>
      <c r="B296" s="12" t="s">
        <v>12</v>
      </c>
      <c r="C296" s="13">
        <v>0.57804725286196845</v>
      </c>
    </row>
    <row r="297" spans="1:3" hidden="1">
      <c r="A297" s="22" t="s">
        <v>17</v>
      </c>
      <c r="B297" s="12" t="s">
        <v>12</v>
      </c>
      <c r="C297" s="13">
        <v>0.57804725286196845</v>
      </c>
    </row>
    <row r="298" spans="1:3" hidden="1">
      <c r="A298" s="22" t="s">
        <v>17</v>
      </c>
      <c r="B298" s="12" t="s">
        <v>12</v>
      </c>
      <c r="C298" s="13">
        <v>0.57804725286196845</v>
      </c>
    </row>
    <row r="299" spans="1:3">
      <c r="A299" s="22" t="s">
        <v>17</v>
      </c>
      <c r="B299" s="12" t="s">
        <v>13</v>
      </c>
      <c r="C299" s="13">
        <v>14.600336647948286</v>
      </c>
    </row>
    <row r="300" spans="1:3" hidden="1">
      <c r="A300" s="22" t="s">
        <v>17</v>
      </c>
      <c r="B300" s="12" t="s">
        <v>13</v>
      </c>
      <c r="C300" s="13">
        <v>14.600336647948286</v>
      </c>
    </row>
    <row r="301" spans="1:3" hidden="1">
      <c r="A301" s="22" t="s">
        <v>17</v>
      </c>
      <c r="B301" s="12" t="s">
        <v>13</v>
      </c>
      <c r="C301" s="13">
        <v>14.600336647948286</v>
      </c>
    </row>
    <row r="302" spans="1:3" hidden="1">
      <c r="A302" s="22" t="s">
        <v>17</v>
      </c>
      <c r="B302" s="12" t="s">
        <v>13</v>
      </c>
      <c r="C302" s="13">
        <v>14.600336647948286</v>
      </c>
    </row>
    <row r="303" spans="1:3" hidden="1">
      <c r="A303" s="22" t="s">
        <v>17</v>
      </c>
      <c r="B303" s="12" t="s">
        <v>13</v>
      </c>
      <c r="C303" s="13">
        <v>14.600336647948286</v>
      </c>
    </row>
    <row r="304" spans="1:3" hidden="1">
      <c r="A304" s="22" t="s">
        <v>17</v>
      </c>
      <c r="B304" s="12" t="s">
        <v>13</v>
      </c>
      <c r="C304" s="13">
        <v>14.600336647948286</v>
      </c>
    </row>
    <row r="305" spans="1:3" hidden="1">
      <c r="A305" s="22" t="s">
        <v>17</v>
      </c>
      <c r="B305" s="12" t="s">
        <v>13</v>
      </c>
      <c r="C305" s="13">
        <v>14.600336647948286</v>
      </c>
    </row>
    <row r="306" spans="1:3" hidden="1">
      <c r="A306" s="22" t="s">
        <v>17</v>
      </c>
      <c r="B306" s="12" t="s">
        <v>13</v>
      </c>
      <c r="C306" s="13">
        <v>14.600336647948286</v>
      </c>
    </row>
    <row r="307" spans="1:3" hidden="1">
      <c r="A307" s="22" t="s">
        <v>17</v>
      </c>
      <c r="B307" s="12" t="s">
        <v>13</v>
      </c>
      <c r="C307" s="13">
        <v>14.600336647948286</v>
      </c>
    </row>
    <row r="308" spans="1:3" hidden="1">
      <c r="A308" s="22" t="s">
        <v>17</v>
      </c>
      <c r="B308" s="12" t="s">
        <v>13</v>
      </c>
      <c r="C308" s="13">
        <v>14.600336647948286</v>
      </c>
    </row>
    <row r="309" spans="1:3" hidden="1">
      <c r="A309" s="22" t="s">
        <v>17</v>
      </c>
      <c r="B309" s="12" t="s">
        <v>13</v>
      </c>
      <c r="C309" s="13">
        <v>14.600336647948286</v>
      </c>
    </row>
    <row r="310" spans="1:3" hidden="1">
      <c r="A310" s="22" t="s">
        <v>17</v>
      </c>
      <c r="B310" s="12" t="s">
        <v>13</v>
      </c>
      <c r="C310" s="13">
        <v>14.600336647948286</v>
      </c>
    </row>
    <row r="311" spans="1:3" hidden="1">
      <c r="A311" s="22" t="s">
        <v>17</v>
      </c>
      <c r="B311" s="12" t="s">
        <v>13</v>
      </c>
      <c r="C311" s="13">
        <v>14.600336647948286</v>
      </c>
    </row>
    <row r="312" spans="1:3" hidden="1">
      <c r="A312" s="22" t="s">
        <v>17</v>
      </c>
      <c r="B312" s="12" t="s">
        <v>13</v>
      </c>
      <c r="C312" s="13">
        <v>14.600336647948286</v>
      </c>
    </row>
    <row r="313" spans="1:3" hidden="1">
      <c r="A313" s="22" t="s">
        <v>17</v>
      </c>
      <c r="B313" s="12" t="s">
        <v>13</v>
      </c>
      <c r="C313" s="13">
        <v>14.600336647948286</v>
      </c>
    </row>
    <row r="314" spans="1:3" hidden="1">
      <c r="A314" s="22" t="s">
        <v>17</v>
      </c>
      <c r="B314" s="12" t="s">
        <v>13</v>
      </c>
      <c r="C314" s="13">
        <v>14.600336647948286</v>
      </c>
    </row>
    <row r="315" spans="1:3" hidden="1">
      <c r="A315" s="22" t="s">
        <v>17</v>
      </c>
      <c r="B315" s="12" t="s">
        <v>13</v>
      </c>
      <c r="C315" s="13">
        <v>14.600336647948286</v>
      </c>
    </row>
    <row r="316" spans="1:3" hidden="1">
      <c r="A316" s="22" t="s">
        <v>17</v>
      </c>
      <c r="B316" s="12" t="s">
        <v>13</v>
      </c>
      <c r="C316" s="13">
        <v>14.600336647948286</v>
      </c>
    </row>
    <row r="317" spans="1:3" hidden="1">
      <c r="A317" s="22" t="s">
        <v>17</v>
      </c>
      <c r="B317" s="12" t="s">
        <v>13</v>
      </c>
      <c r="C317" s="13">
        <v>14.600336647948286</v>
      </c>
    </row>
    <row r="318" spans="1:3" hidden="1">
      <c r="A318" s="22" t="s">
        <v>17</v>
      </c>
      <c r="B318" s="12" t="s">
        <v>13</v>
      </c>
      <c r="C318" s="13">
        <v>14.600336647948286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2:B7"/>
    </sheetView>
  </sheetViews>
  <sheetFormatPr baseColWidth="10" defaultRowHeight="15" x14ac:dyDescent="0"/>
  <cols>
    <col min="4" max="4" width="18.83203125" bestFit="1" customWidth="1"/>
  </cols>
  <sheetData>
    <row r="1" spans="1:6">
      <c r="A1" s="18" t="s">
        <v>15</v>
      </c>
      <c r="B1" s="18" t="s">
        <v>22</v>
      </c>
      <c r="C1" s="24" t="s">
        <v>30</v>
      </c>
      <c r="D1" s="18" t="s">
        <v>23</v>
      </c>
      <c r="E1" s="21" t="s">
        <v>26</v>
      </c>
      <c r="F1" s="21" t="s">
        <v>27</v>
      </c>
    </row>
    <row r="2" spans="1:6">
      <c r="A2" s="22" t="s">
        <v>17</v>
      </c>
      <c r="B2" s="12" t="s">
        <v>4</v>
      </c>
      <c r="C2" s="23">
        <v>11590</v>
      </c>
      <c r="D2" s="17">
        <v>13.472753885305824</v>
      </c>
      <c r="E2" s="13">
        <v>10.097999999999999</v>
      </c>
      <c r="F2" s="13">
        <v>96.807592752372727</v>
      </c>
    </row>
    <row r="3" spans="1:6">
      <c r="A3" s="22" t="s">
        <v>17</v>
      </c>
      <c r="B3" s="12" t="s">
        <v>9</v>
      </c>
      <c r="C3" s="23">
        <v>32784</v>
      </c>
      <c r="D3" s="17">
        <v>1.2723662863504435</v>
      </c>
      <c r="E3" s="13">
        <v>6.7031999999999998</v>
      </c>
      <c r="F3" s="13">
        <v>22.718399219131278</v>
      </c>
    </row>
    <row r="4" spans="1:6">
      <c r="A4" s="22" t="s">
        <v>17</v>
      </c>
      <c r="B4" s="12" t="s">
        <v>13</v>
      </c>
      <c r="C4" s="23">
        <v>70697</v>
      </c>
      <c r="D4" s="17">
        <v>0.78544844697273031</v>
      </c>
      <c r="E4" s="13">
        <v>9.2897999999999996</v>
      </c>
      <c r="F4" s="13">
        <v>14.600336647948286</v>
      </c>
    </row>
    <row r="5" spans="1:6">
      <c r="A5" s="22" t="s">
        <v>16</v>
      </c>
      <c r="B5" s="12" t="s">
        <v>1</v>
      </c>
      <c r="C5" s="23">
        <v>59208</v>
      </c>
      <c r="D5" s="17">
        <v>0.70970164930452573</v>
      </c>
      <c r="E5" s="13">
        <v>7.0865999999999998</v>
      </c>
      <c r="F5" s="13">
        <v>13.298878529928382</v>
      </c>
    </row>
    <row r="6" spans="1:6">
      <c r="A6" s="22" t="s">
        <v>16</v>
      </c>
      <c r="B6" s="12" t="s">
        <v>5</v>
      </c>
      <c r="C6" s="23">
        <v>56792</v>
      </c>
      <c r="D6" s="17">
        <v>0.48897662995086089</v>
      </c>
      <c r="E6" s="13">
        <v>4.7870999999999997</v>
      </c>
      <c r="F6" s="13">
        <v>9.3657557402451079</v>
      </c>
    </row>
    <row r="7" spans="1:6">
      <c r="A7" s="22" t="s">
        <v>16</v>
      </c>
      <c r="B7" s="12" t="s">
        <v>3</v>
      </c>
      <c r="C7" s="23">
        <v>19492</v>
      </c>
      <c r="D7" s="17">
        <v>0.46083510103364966</v>
      </c>
      <c r="E7" s="13">
        <v>1.4669999999999999</v>
      </c>
      <c r="F7" s="13">
        <v>8.3624050892673889</v>
      </c>
    </row>
    <row r="8" spans="1:6">
      <c r="A8" s="22" t="s">
        <v>16</v>
      </c>
      <c r="B8" s="12" t="s">
        <v>0</v>
      </c>
      <c r="C8" s="23">
        <v>95792</v>
      </c>
      <c r="D8" s="17">
        <v>0.35356363000220031</v>
      </c>
      <c r="E8" s="13">
        <v>5.9003999999999994</v>
      </c>
      <c r="F8" s="13">
        <v>6.8439953232002697</v>
      </c>
    </row>
    <row r="9" spans="1:6">
      <c r="A9" s="22" t="s">
        <v>17</v>
      </c>
      <c r="B9" s="12" t="s">
        <v>8</v>
      </c>
      <c r="C9" s="23">
        <v>116143</v>
      </c>
      <c r="D9" s="17">
        <v>0.28836321142728616</v>
      </c>
      <c r="E9" s="13">
        <v>5.8761000000000001</v>
      </c>
      <c r="F9" s="13">
        <v>5.621518300715489</v>
      </c>
    </row>
    <row r="10" spans="1:6">
      <c r="A10" s="22" t="s">
        <v>17</v>
      </c>
      <c r="B10" s="12" t="s">
        <v>7</v>
      </c>
      <c r="C10" s="23">
        <v>118474</v>
      </c>
      <c r="D10" s="17">
        <v>0.13298750158723216</v>
      </c>
      <c r="E10" s="13">
        <v>2.8026</v>
      </c>
      <c r="F10" s="13">
        <v>2.6284248020662759</v>
      </c>
    </row>
    <row r="11" spans="1:6">
      <c r="A11" s="22" t="s">
        <v>16</v>
      </c>
      <c r="B11" s="12" t="s">
        <v>28</v>
      </c>
      <c r="C11" s="23">
        <v>194675</v>
      </c>
      <c r="D11" s="17">
        <v>0.12552009745000001</v>
      </c>
      <c r="E11" s="13">
        <v>4.3541999999999996</v>
      </c>
      <c r="F11" s="13">
        <v>2.485167587003978</v>
      </c>
    </row>
    <row r="12" spans="1:6">
      <c r="A12" s="22" t="s">
        <v>17</v>
      </c>
      <c r="B12" s="12" t="s">
        <v>11</v>
      </c>
      <c r="C12" s="23">
        <v>93629</v>
      </c>
      <c r="D12" s="17">
        <v>0.10981241814028948</v>
      </c>
      <c r="E12" s="13">
        <v>0.7722</v>
      </c>
      <c r="F12" s="13">
        <v>0.91638274466244729</v>
      </c>
    </row>
    <row r="13" spans="1:6">
      <c r="A13" s="22" t="s">
        <v>17</v>
      </c>
      <c r="B13" s="12" t="s">
        <v>10</v>
      </c>
      <c r="C13" s="23">
        <v>82189</v>
      </c>
      <c r="D13" s="17">
        <v>8.112908649155752E-2</v>
      </c>
      <c r="E13" s="13">
        <v>1.1942999999999999</v>
      </c>
      <c r="F13" s="13">
        <v>1.6145712929954148</v>
      </c>
    </row>
    <row r="14" spans="1:6">
      <c r="A14" s="22" t="s">
        <v>17</v>
      </c>
      <c r="B14" s="12" t="s">
        <v>12</v>
      </c>
      <c r="C14" s="23">
        <v>229912</v>
      </c>
      <c r="D14" s="17">
        <v>2.8977918906959284E-2</v>
      </c>
      <c r="E14" s="13">
        <v>1.1960999999999999</v>
      </c>
      <c r="F14" s="13">
        <v>0.57804725286196845</v>
      </c>
    </row>
    <row r="15" spans="1:6">
      <c r="A15" s="22" t="s">
        <v>17</v>
      </c>
      <c r="B15" s="12" t="s">
        <v>6</v>
      </c>
      <c r="C15" s="23">
        <v>272496</v>
      </c>
      <c r="D15" s="17">
        <v>2.4732573230906451E-2</v>
      </c>
      <c r="E15" s="13">
        <v>1.2104999999999999</v>
      </c>
      <c r="F15" s="13">
        <v>0.49358522693910833</v>
      </c>
    </row>
    <row r="16" spans="1:6">
      <c r="E16" s="16"/>
    </row>
  </sheetData>
  <sortState ref="A2:F18">
    <sortCondition descending="1" ref="D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Table_S2.csv</vt:lpstr>
      <vt:lpstr>Sheet1</vt:lpstr>
      <vt:lpstr>Sheet2</vt:lpstr>
      <vt:lpstr>Sheet3</vt:lpstr>
      <vt:lpstr>Sheet5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Vidal</dc:creator>
  <cp:lastModifiedBy>João Vidal</cp:lastModifiedBy>
  <dcterms:created xsi:type="dcterms:W3CDTF">2021-07-09T15:01:44Z</dcterms:created>
  <dcterms:modified xsi:type="dcterms:W3CDTF">2021-12-20T22:54:27Z</dcterms:modified>
</cp:coreProperties>
</file>