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sky\Desktop\3审修改\supplementary materials\"/>
    </mc:Choice>
  </mc:AlternateContent>
  <xr:revisionPtr revIDLastSave="0" documentId="13_ncr:1_{22BA95C8-89F2-43B9-B520-2FD96DEDD3BD}" xr6:coauthVersionLast="36" xr6:coauthVersionMax="36" xr10:uidLastSave="{00000000-0000-0000-0000-000000000000}"/>
  <bookViews>
    <workbookView xWindow="0" yWindow="0" windowWidth="20190" windowHeight="7575" xr2:uid="{496EDF36-A6A4-4BC4-B7D1-5261017831F0}"/>
  </bookViews>
  <sheets>
    <sheet name="Table S4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2" l="1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9" i="2"/>
  <c r="G8" i="2"/>
</calcChain>
</file>

<file path=xl/sharedStrings.xml><?xml version="1.0" encoding="utf-8"?>
<sst xmlns="http://schemas.openxmlformats.org/spreadsheetml/2006/main" count="644" uniqueCount="322">
  <si>
    <t>Class</t>
    <phoneticPr fontId="1" type="noConversion"/>
  </si>
  <si>
    <t>Species</t>
  </si>
  <si>
    <t>Chr</t>
    <phoneticPr fontId="1" type="noConversion"/>
  </si>
  <si>
    <t>Genomic Location</t>
    <phoneticPr fontId="1" type="noConversion"/>
  </si>
  <si>
    <t>Introns</t>
    <phoneticPr fontId="1" type="noConversion"/>
  </si>
  <si>
    <t>Animo Acids</t>
    <phoneticPr fontId="1" type="noConversion"/>
  </si>
  <si>
    <t>MW（kDa)</t>
  </si>
  <si>
    <t>pI</t>
    <phoneticPr fontId="1" type="noConversion"/>
  </si>
  <si>
    <t>Instability index</t>
    <phoneticPr fontId="1" type="noConversion"/>
  </si>
  <si>
    <t>Cyanidiophyceae</t>
    <phoneticPr fontId="1" type="noConversion"/>
  </si>
  <si>
    <t>Cyanidioschyzon merolae</t>
    <phoneticPr fontId="1" type="noConversion"/>
  </si>
  <si>
    <t>XP_005534842.1</t>
    <phoneticPr fontId="1" type="noConversion"/>
  </si>
  <si>
    <t>CymHsp20-20.6</t>
    <phoneticPr fontId="1" type="noConversion"/>
  </si>
  <si>
    <t>NC_010136.1</t>
    <phoneticPr fontId="1" type="noConversion"/>
  </si>
  <si>
    <t>295042-295575</t>
    <phoneticPr fontId="1" type="noConversion"/>
  </si>
  <si>
    <t>XP_005534843.1</t>
    <phoneticPr fontId="1" type="noConversion"/>
  </si>
  <si>
    <t>CymHsp20-27.1</t>
    <phoneticPr fontId="1" type="noConversion"/>
  </si>
  <si>
    <t>295921-296640</t>
    <phoneticPr fontId="1" type="noConversion"/>
  </si>
  <si>
    <t>Galdieria sulphuraria</t>
    <phoneticPr fontId="1" type="noConversion"/>
  </si>
  <si>
    <t>XP_005702890.1</t>
    <phoneticPr fontId="1" type="noConversion"/>
  </si>
  <si>
    <t>GasHsp20-18.0</t>
    <phoneticPr fontId="1" type="noConversion"/>
  </si>
  <si>
    <t>NW_005178408.1</t>
    <phoneticPr fontId="1" type="noConversion"/>
  </si>
  <si>
    <t>25746-26430</t>
    <phoneticPr fontId="1" type="noConversion"/>
  </si>
  <si>
    <t>XP_005707918.1</t>
    <phoneticPr fontId="1" type="noConversion"/>
  </si>
  <si>
    <t>GasHsp20-23.0</t>
    <phoneticPr fontId="1" type="noConversion"/>
  </si>
  <si>
    <t>NW_005178467.1</t>
    <phoneticPr fontId="1" type="noConversion"/>
  </si>
  <si>
    <t>109726-110570</t>
    <phoneticPr fontId="1" type="noConversion"/>
  </si>
  <si>
    <t>XP_005707806.1</t>
    <phoneticPr fontId="1" type="noConversion"/>
  </si>
  <si>
    <t>GasHsp20-20.4</t>
    <phoneticPr fontId="1" type="noConversion"/>
  </si>
  <si>
    <t>NW_005178466.1</t>
    <phoneticPr fontId="1" type="noConversion"/>
  </si>
  <si>
    <t>183374-184114</t>
    <phoneticPr fontId="1" type="noConversion"/>
  </si>
  <si>
    <t>Cyanidium caldarium</t>
    <phoneticPr fontId="1" type="noConversion"/>
  </si>
  <si>
    <t>ctg_466.g243</t>
    <phoneticPr fontId="1" type="noConversion"/>
  </si>
  <si>
    <t>CacHsp20-26.2</t>
    <phoneticPr fontId="1" type="noConversion"/>
  </si>
  <si>
    <t>ctg_466.g245</t>
    <phoneticPr fontId="1" type="noConversion"/>
  </si>
  <si>
    <t>CacHsp20-13.4</t>
    <phoneticPr fontId="1" type="noConversion"/>
  </si>
  <si>
    <t>Florideophyceae</t>
    <phoneticPr fontId="1" type="noConversion"/>
  </si>
  <si>
    <t>Chondrus crispus</t>
    <phoneticPr fontId="1" type="noConversion"/>
  </si>
  <si>
    <t>XP_005715945.1</t>
    <phoneticPr fontId="1" type="noConversion"/>
  </si>
  <si>
    <t>ChcHsp20-17.9</t>
    <phoneticPr fontId="1" type="noConversion"/>
  </si>
  <si>
    <t>NW_005179112.1</t>
    <phoneticPr fontId="1" type="noConversion"/>
  </si>
  <si>
    <t>121412-121943</t>
    <phoneticPr fontId="1" type="noConversion"/>
  </si>
  <si>
    <t>XP_005710587.1</t>
    <phoneticPr fontId="1" type="noConversion"/>
  </si>
  <si>
    <t>ChcHsp20-16.5</t>
    <phoneticPr fontId="1" type="noConversion"/>
  </si>
  <si>
    <t>NW_005178579.1</t>
  </si>
  <si>
    <t>76558-77293</t>
    <phoneticPr fontId="1" type="noConversion"/>
  </si>
  <si>
    <t>XP_005710585.1</t>
    <phoneticPr fontId="1" type="noConversion"/>
  </si>
  <si>
    <t>ChcHsp20-18.6</t>
    <phoneticPr fontId="1" type="noConversion"/>
  </si>
  <si>
    <t>NW_005178579.1</t>
    <phoneticPr fontId="1" type="noConversion"/>
  </si>
  <si>
    <t>73627-74650</t>
    <phoneticPr fontId="1" type="noConversion"/>
  </si>
  <si>
    <t>XP_005710590.1</t>
    <phoneticPr fontId="1" type="noConversion"/>
  </si>
  <si>
    <t>ChcHsp20-18.7a</t>
    <phoneticPr fontId="1" type="noConversion"/>
  </si>
  <si>
    <t>83537-84217</t>
    <phoneticPr fontId="1" type="noConversion"/>
  </si>
  <si>
    <t>XP_005713022.1</t>
    <phoneticPr fontId="1" type="noConversion"/>
  </si>
  <si>
    <t>ChcHsp20-18.7b</t>
    <phoneticPr fontId="1" type="noConversion"/>
  </si>
  <si>
    <t>NW_005178987.1</t>
  </si>
  <si>
    <t>126698-127198</t>
    <phoneticPr fontId="1" type="noConversion"/>
  </si>
  <si>
    <t>Gracilariopsis chorda</t>
    <phoneticPr fontId="1" type="noConversion"/>
  </si>
  <si>
    <t>PXF48856.1</t>
    <phoneticPr fontId="1" type="noConversion"/>
  </si>
  <si>
    <t>GrcHsp20-16.7</t>
    <phoneticPr fontId="1" type="noConversion"/>
  </si>
  <si>
    <t>NBIV01000011.1</t>
    <phoneticPr fontId="1" type="noConversion"/>
  </si>
  <si>
    <t>448669-449106</t>
    <phoneticPr fontId="1" type="noConversion"/>
  </si>
  <si>
    <t>PXF48861.1</t>
    <phoneticPr fontId="1" type="noConversion"/>
  </si>
  <si>
    <t>GrcHsp20-19.1</t>
    <phoneticPr fontId="1" type="noConversion"/>
  </si>
  <si>
    <t>NBIV01000011.1</t>
  </si>
  <si>
    <t>462835-463335</t>
    <phoneticPr fontId="1" type="noConversion"/>
  </si>
  <si>
    <t>PXF43131.1</t>
    <phoneticPr fontId="1" type="noConversion"/>
  </si>
  <si>
    <t>GrcHsp20-18.5a</t>
    <phoneticPr fontId="1" type="noConversion"/>
  </si>
  <si>
    <t>NBIV01000136.1</t>
  </si>
  <si>
    <t>139126-139623</t>
    <phoneticPr fontId="1" type="noConversion"/>
  </si>
  <si>
    <t>PXF45332.1</t>
    <phoneticPr fontId="1" type="noConversion"/>
  </si>
  <si>
    <t>GrcHsp20-18.5b</t>
    <phoneticPr fontId="1" type="noConversion"/>
  </si>
  <si>
    <t>NBIV01000063.1</t>
  </si>
  <si>
    <t>240984-241481</t>
    <phoneticPr fontId="1" type="noConversion"/>
  </si>
  <si>
    <t>PXF48858.1</t>
    <phoneticPr fontId="1" type="noConversion"/>
  </si>
  <si>
    <t>GrcHsp20-19.0</t>
    <phoneticPr fontId="1" type="noConversion"/>
  </si>
  <si>
    <t>454168-454671</t>
    <phoneticPr fontId="1" type="noConversion"/>
  </si>
  <si>
    <t>PXF48860.1</t>
    <phoneticPr fontId="1" type="noConversion"/>
  </si>
  <si>
    <t>GrcHsp20-17.4</t>
    <phoneticPr fontId="1" type="noConversion"/>
  </si>
  <si>
    <t>460830-461291</t>
    <phoneticPr fontId="1" type="noConversion"/>
  </si>
  <si>
    <t>Agarophyton chilense</t>
    <phoneticPr fontId="1" type="noConversion"/>
  </si>
  <si>
    <t>GEZJ01004084.1</t>
    <phoneticPr fontId="1" type="noConversion"/>
  </si>
  <si>
    <t>AcHsp20-27.3</t>
    <phoneticPr fontId="1" type="noConversion"/>
  </si>
  <si>
    <t>GEZJ01006567.1</t>
  </si>
  <si>
    <t>AcHsp20-22.7</t>
    <phoneticPr fontId="1" type="noConversion"/>
  </si>
  <si>
    <t>GEZJ01010286.1</t>
  </si>
  <si>
    <t>AcHsp20-12.9</t>
    <phoneticPr fontId="1" type="noConversion"/>
  </si>
  <si>
    <t>GEZJ01000271.1</t>
  </si>
  <si>
    <t>AcHsp20-14.7</t>
    <phoneticPr fontId="1" type="noConversion"/>
  </si>
  <si>
    <t>GEZJ01010526.1</t>
    <phoneticPr fontId="1" type="noConversion"/>
  </si>
  <si>
    <t>AcHsp20-13.8</t>
    <phoneticPr fontId="1" type="noConversion"/>
  </si>
  <si>
    <t>GEZJ01000906.1</t>
  </si>
  <si>
    <t>AcHsp20-17.6</t>
    <phoneticPr fontId="1" type="noConversion"/>
  </si>
  <si>
    <t>GEZJ01007007.1</t>
  </si>
  <si>
    <t>AcHsp20-21.7</t>
    <phoneticPr fontId="1" type="noConversion"/>
  </si>
  <si>
    <t>Compsopogonophyceae</t>
    <phoneticPr fontId="1" type="noConversion"/>
  </si>
  <si>
    <t>Madagascaria erythrocladioides</t>
    <phoneticPr fontId="1" type="noConversion"/>
  </si>
  <si>
    <t>CAMPEP_0198329610</t>
    <phoneticPr fontId="1" type="noConversion"/>
  </si>
  <si>
    <t>MeHsp20-13.4</t>
    <phoneticPr fontId="1" type="noConversion"/>
  </si>
  <si>
    <t>Madagascaria erythrocladioides</t>
  </si>
  <si>
    <t>CAMPEP_0198325328</t>
    <phoneticPr fontId="1" type="noConversion"/>
  </si>
  <si>
    <t>MeHsp20-21.4</t>
    <phoneticPr fontId="1" type="noConversion"/>
  </si>
  <si>
    <t>CAMPEP_0198323184</t>
  </si>
  <si>
    <t>MeHsp20-24.8</t>
    <phoneticPr fontId="1" type="noConversion"/>
  </si>
  <si>
    <t>CAMPEP_0198332838</t>
  </si>
  <si>
    <t>MeHsp20-18.6</t>
    <phoneticPr fontId="1" type="noConversion"/>
  </si>
  <si>
    <t>CAMPEP_0198322028</t>
  </si>
  <si>
    <t>MeHsp20-18.5</t>
    <phoneticPr fontId="1" type="noConversion"/>
  </si>
  <si>
    <t>CAMPEP_0198308332</t>
  </si>
  <si>
    <t>MeHsp20-19.6</t>
    <phoneticPr fontId="1" type="noConversion"/>
  </si>
  <si>
    <t>CAMPEP_0198370546</t>
  </si>
  <si>
    <t>MeHsp20-19.7</t>
    <phoneticPr fontId="1" type="noConversion"/>
  </si>
  <si>
    <t>Compsopogon caeruleus</t>
    <phoneticPr fontId="1" type="noConversion"/>
  </si>
  <si>
    <t>CAMPEP_0184678794</t>
    <phoneticPr fontId="1" type="noConversion"/>
  </si>
  <si>
    <t>CocHsp20-21.6</t>
    <phoneticPr fontId="1" type="noConversion"/>
  </si>
  <si>
    <t>CAMPEP_0184689562</t>
  </si>
  <si>
    <t>CocHsp20-13.6</t>
    <phoneticPr fontId="1" type="noConversion"/>
  </si>
  <si>
    <t>CAMPEP_0184684952</t>
  </si>
  <si>
    <t>CocHsp20-17.5</t>
    <phoneticPr fontId="1" type="noConversion"/>
  </si>
  <si>
    <t>CAMPEP_0184678182</t>
  </si>
  <si>
    <t>CocHsp20-19.6</t>
    <phoneticPr fontId="1" type="noConversion"/>
  </si>
  <si>
    <t>CAMPEP_0184685346</t>
    <phoneticPr fontId="1" type="noConversion"/>
  </si>
  <si>
    <t>CocHsp20-22.2</t>
    <phoneticPr fontId="1" type="noConversion"/>
  </si>
  <si>
    <t>CAMPEP_0184688626</t>
  </si>
  <si>
    <t>CocHsp20-18.5</t>
    <phoneticPr fontId="1" type="noConversion"/>
  </si>
  <si>
    <t>CAMPEP_0184688652</t>
  </si>
  <si>
    <t>CocHsp20-19.1</t>
    <phoneticPr fontId="1" type="noConversion"/>
  </si>
  <si>
    <t>Porphyridiophyceae</t>
    <phoneticPr fontId="1" type="noConversion"/>
  </si>
  <si>
    <t>Erythrolobus australicus</t>
    <phoneticPr fontId="1" type="noConversion"/>
  </si>
  <si>
    <t>CAMPEP_0185834268</t>
    <phoneticPr fontId="1" type="noConversion"/>
  </si>
  <si>
    <t>EaHsp20-26.5</t>
    <phoneticPr fontId="1" type="noConversion"/>
  </si>
  <si>
    <t>Erythrolobus australicus</t>
  </si>
  <si>
    <t>CAMPEP_0185831210</t>
  </si>
  <si>
    <t>EaHsp20-30.4</t>
    <phoneticPr fontId="1" type="noConversion"/>
  </si>
  <si>
    <t>CAMPEP_0185832030</t>
  </si>
  <si>
    <t>EaHsp20-25.9</t>
    <phoneticPr fontId="1" type="noConversion"/>
  </si>
  <si>
    <t>Porphyridium aerugineum</t>
    <phoneticPr fontId="1" type="noConversion"/>
  </si>
  <si>
    <t>CAMPEP_0184695396</t>
    <phoneticPr fontId="1" type="noConversion"/>
  </si>
  <si>
    <t>PoaHsp20-15.8</t>
    <phoneticPr fontId="1" type="noConversion"/>
  </si>
  <si>
    <t>Porphyridium aerugineum</t>
  </si>
  <si>
    <t>CAMPEP_0184695058</t>
  </si>
  <si>
    <t>CAMPEP_0184706748</t>
  </si>
  <si>
    <t>PoaHsp20-26.9</t>
    <phoneticPr fontId="1" type="noConversion"/>
  </si>
  <si>
    <t>CAMPEP_0184692014</t>
  </si>
  <si>
    <t>PoaHsp20-15.5</t>
    <phoneticPr fontId="1" type="noConversion"/>
  </si>
  <si>
    <t>CAMPEP_0184695184</t>
  </si>
  <si>
    <t>CAMPEP_0184694450</t>
  </si>
  <si>
    <t>PoaHsp20-49.3</t>
    <phoneticPr fontId="1" type="noConversion"/>
  </si>
  <si>
    <t>Porphyridium purpureum</t>
    <phoneticPr fontId="1" type="noConversion"/>
  </si>
  <si>
    <t>KAA8492424.1</t>
    <phoneticPr fontId="1" type="noConversion"/>
  </si>
  <si>
    <t>PrpHsp20-17.6</t>
    <phoneticPr fontId="1" type="noConversion"/>
  </si>
  <si>
    <t>VRMN01000009.1</t>
  </si>
  <si>
    <t>156725-157195</t>
    <phoneticPr fontId="1" type="noConversion"/>
  </si>
  <si>
    <t>KAA8495217.1</t>
    <phoneticPr fontId="1" type="noConversion"/>
  </si>
  <si>
    <t>PrpHsp20-17.1a</t>
  </si>
  <si>
    <t>VRMN01000003.1</t>
  </si>
  <si>
    <t>43739-44206</t>
    <phoneticPr fontId="1" type="noConversion"/>
  </si>
  <si>
    <t>KAA8498095.1</t>
    <phoneticPr fontId="1" type="noConversion"/>
  </si>
  <si>
    <t>PrpHsp20-17.1b</t>
  </si>
  <si>
    <t>VRMN01000001.1</t>
  </si>
  <si>
    <t>1422179-1422646</t>
    <phoneticPr fontId="1" type="noConversion"/>
  </si>
  <si>
    <t>KAA8490456.1</t>
    <phoneticPr fontId="1" type="noConversion"/>
  </si>
  <si>
    <t>PrpHsp20-22.1</t>
  </si>
  <si>
    <t>VRMN01000027.1</t>
  </si>
  <si>
    <t>49240-49842</t>
    <phoneticPr fontId="1" type="noConversion"/>
  </si>
  <si>
    <t>KAA8495218.1</t>
    <phoneticPr fontId="1" type="noConversion"/>
  </si>
  <si>
    <t>PrpHsp20-22.0</t>
  </si>
  <si>
    <t>44982-45584</t>
    <phoneticPr fontId="1" type="noConversion"/>
  </si>
  <si>
    <t>KAA8490455.1</t>
    <phoneticPr fontId="1" type="noConversion"/>
  </si>
  <si>
    <t>PrpHsp20-25.2a</t>
  </si>
  <si>
    <t>VRMN01000027.1</t>
    <phoneticPr fontId="1" type="noConversion"/>
  </si>
  <si>
    <t>48075-48764</t>
    <phoneticPr fontId="1" type="noConversion"/>
  </si>
  <si>
    <t>KAA8495219.1</t>
    <phoneticPr fontId="1" type="noConversion"/>
  </si>
  <si>
    <t>PrpHsp20-25.2b</t>
  </si>
  <si>
    <t>VRMN01000003.1</t>
    <phoneticPr fontId="1" type="noConversion"/>
  </si>
  <si>
    <t>46060-46749</t>
    <phoneticPr fontId="1" type="noConversion"/>
  </si>
  <si>
    <t>KAA8493148.1</t>
    <phoneticPr fontId="1" type="noConversion"/>
  </si>
  <si>
    <t>PrpHsp20-37.4</t>
  </si>
  <si>
    <t>VRMN01000007.1</t>
  </si>
  <si>
    <t>115255-116366</t>
    <phoneticPr fontId="1" type="noConversion"/>
  </si>
  <si>
    <t>Bangiophyceae</t>
    <phoneticPr fontId="1" type="noConversion"/>
  </si>
  <si>
    <t>Pyropia yezoensis</t>
    <phoneticPr fontId="1" type="noConversion"/>
  </si>
  <si>
    <t xml:space="preserve">py02384.t1 </t>
    <phoneticPr fontId="1" type="noConversion"/>
  </si>
  <si>
    <t>PyyHsp20-19.6</t>
    <phoneticPr fontId="1" type="noConversion"/>
  </si>
  <si>
    <t>PY_1</t>
    <phoneticPr fontId="1" type="noConversion"/>
  </si>
  <si>
    <t>5133665-5134204</t>
    <phoneticPr fontId="1" type="noConversion"/>
  </si>
  <si>
    <t xml:space="preserve">py09904.t1 </t>
    <phoneticPr fontId="1" type="noConversion"/>
  </si>
  <si>
    <t>PyyHsp20-20.3</t>
    <phoneticPr fontId="1" type="noConversion"/>
  </si>
  <si>
    <t>23457669-23458271</t>
    <phoneticPr fontId="1" type="noConversion"/>
  </si>
  <si>
    <t xml:space="preserve">py04518.t1 </t>
    <phoneticPr fontId="1" type="noConversion"/>
  </si>
  <si>
    <t>PyyHsp20-25.9</t>
    <phoneticPr fontId="1" type="noConversion"/>
  </si>
  <si>
    <t>PY_2</t>
  </si>
  <si>
    <t>2174702-2175442</t>
    <phoneticPr fontId="1" type="noConversion"/>
  </si>
  <si>
    <t xml:space="preserve">py08669.t1 </t>
    <phoneticPr fontId="1" type="noConversion"/>
  </si>
  <si>
    <t>PyyHsp20-19.2</t>
    <phoneticPr fontId="1" type="noConversion"/>
  </si>
  <si>
    <t>3131764-3132282</t>
    <phoneticPr fontId="1" type="noConversion"/>
  </si>
  <si>
    <t xml:space="preserve">py10585.t1 </t>
    <phoneticPr fontId="1" type="noConversion"/>
  </si>
  <si>
    <t>PyyHsp20-19.3</t>
    <phoneticPr fontId="1" type="noConversion"/>
  </si>
  <si>
    <t>PY_2</t>
    <phoneticPr fontId="1" type="noConversion"/>
  </si>
  <si>
    <t>9957374-9957892</t>
    <phoneticPr fontId="1" type="noConversion"/>
  </si>
  <si>
    <t>pyi00792.t1</t>
    <phoneticPr fontId="1" type="noConversion"/>
  </si>
  <si>
    <t>PyyHsp20-37.4</t>
    <phoneticPr fontId="1" type="noConversion"/>
  </si>
  <si>
    <t>PY_3</t>
    <phoneticPr fontId="1" type="noConversion"/>
  </si>
  <si>
    <t>19588852-19589949</t>
    <phoneticPr fontId="1" type="noConversion"/>
  </si>
  <si>
    <t xml:space="preserve">py04674.t1 </t>
    <phoneticPr fontId="1" type="noConversion"/>
  </si>
  <si>
    <t>PyyHsp20-37.6</t>
    <phoneticPr fontId="1" type="noConversion"/>
  </si>
  <si>
    <t>19805875-19806921</t>
    <phoneticPr fontId="1" type="noConversion"/>
  </si>
  <si>
    <t>Pyropia haitanensis</t>
    <phoneticPr fontId="1" type="noConversion"/>
  </si>
  <si>
    <t>ph07457.t1</t>
    <phoneticPr fontId="1" type="noConversion"/>
  </si>
  <si>
    <t>PphHsp20-25.9</t>
    <phoneticPr fontId="1" type="noConversion"/>
  </si>
  <si>
    <t>Contig391</t>
  </si>
  <si>
    <t>742923-744512</t>
    <phoneticPr fontId="1" type="noConversion"/>
  </si>
  <si>
    <t>ph07461.t1</t>
    <phoneticPr fontId="1" type="noConversion"/>
  </si>
  <si>
    <t>PphHsp20-19.2a</t>
    <phoneticPr fontId="1" type="noConversion"/>
  </si>
  <si>
    <t>760442-760969</t>
    <phoneticPr fontId="1" type="noConversion"/>
  </si>
  <si>
    <t>ph07459.t1</t>
    <phoneticPr fontId="1" type="noConversion"/>
  </si>
  <si>
    <t>PphHsp20-19.2b</t>
    <phoneticPr fontId="1" type="noConversion"/>
  </si>
  <si>
    <t>Contig391</t>
    <phoneticPr fontId="1" type="noConversion"/>
  </si>
  <si>
    <t>746376-746903</t>
    <phoneticPr fontId="1" type="noConversion"/>
  </si>
  <si>
    <t>ph11471.t1</t>
    <phoneticPr fontId="1" type="noConversion"/>
  </si>
  <si>
    <t>PphHsp20-19.1</t>
    <phoneticPr fontId="1" type="noConversion"/>
  </si>
  <si>
    <t>Contig658</t>
  </si>
  <si>
    <t>100903-101421</t>
    <phoneticPr fontId="1" type="noConversion"/>
  </si>
  <si>
    <t>ph09479.t1</t>
    <phoneticPr fontId="1" type="noConversion"/>
  </si>
  <si>
    <t>PphHsp20-28.5</t>
    <phoneticPr fontId="1" type="noConversion"/>
  </si>
  <si>
    <t>Contig531</t>
  </si>
  <si>
    <t>371921-372727</t>
    <phoneticPr fontId="1" type="noConversion"/>
  </si>
  <si>
    <t>ph03936.t1</t>
    <phoneticPr fontId="1" type="noConversion"/>
  </si>
  <si>
    <t>PphHsp20-15.6</t>
    <phoneticPr fontId="1" type="noConversion"/>
  </si>
  <si>
    <t>Contig228</t>
  </si>
  <si>
    <t>1017626-1018057</t>
    <phoneticPr fontId="1" type="noConversion"/>
  </si>
  <si>
    <t>ph02610.t1</t>
    <phoneticPr fontId="1" type="noConversion"/>
  </si>
  <si>
    <t>PphHsp20-20.8</t>
    <phoneticPr fontId="1" type="noConversion"/>
  </si>
  <si>
    <t>Contig137</t>
  </si>
  <si>
    <t>1591811-1592974</t>
    <phoneticPr fontId="1" type="noConversion"/>
  </si>
  <si>
    <t>ph00679.t1</t>
    <phoneticPr fontId="1" type="noConversion"/>
  </si>
  <si>
    <t>PphHsp20-31.9</t>
    <phoneticPr fontId="1" type="noConversion"/>
  </si>
  <si>
    <t>Contig35</t>
  </si>
  <si>
    <t>1761210-1762271</t>
    <phoneticPr fontId="1" type="noConversion"/>
  </si>
  <si>
    <t>Porphyra umbilicalis</t>
    <phoneticPr fontId="1" type="noConversion"/>
  </si>
  <si>
    <t>OSX71144.1</t>
    <phoneticPr fontId="1" type="noConversion"/>
  </si>
  <si>
    <t>PhuHsp20-18.8</t>
    <phoneticPr fontId="1" type="noConversion"/>
  </si>
  <si>
    <t>KV919165.1</t>
  </si>
  <si>
    <t>49307-49825</t>
    <phoneticPr fontId="1" type="noConversion"/>
  </si>
  <si>
    <t>OSX71147.1</t>
    <phoneticPr fontId="1" type="noConversion"/>
  </si>
  <si>
    <t>PhuHsp20-19.3</t>
    <phoneticPr fontId="1" type="noConversion"/>
  </si>
  <si>
    <t>55772-	56656</t>
    <phoneticPr fontId="1" type="noConversion"/>
  </si>
  <si>
    <t>OSX70650.1</t>
    <phoneticPr fontId="1" type="noConversion"/>
  </si>
  <si>
    <t>PhuHsp20-24.4</t>
    <phoneticPr fontId="1" type="noConversion"/>
  </si>
  <si>
    <t>KV919227.1</t>
  </si>
  <si>
    <t>31571-32431</t>
    <phoneticPr fontId="1" type="noConversion"/>
  </si>
  <si>
    <t>OSX74548.1</t>
    <phoneticPr fontId="1" type="noConversion"/>
  </si>
  <si>
    <t>PhuHsp20-19.0</t>
    <phoneticPr fontId="1" type="noConversion"/>
  </si>
  <si>
    <t>KV918942.1</t>
  </si>
  <si>
    <t>5366-6528</t>
    <phoneticPr fontId="1" type="noConversion"/>
  </si>
  <si>
    <t>OSX79903.1</t>
    <phoneticPr fontId="1" type="noConversion"/>
  </si>
  <si>
    <t>PhuHsp20-18.9</t>
    <phoneticPr fontId="1" type="noConversion"/>
  </si>
  <si>
    <t>KV918784.1</t>
  </si>
  <si>
    <t>971-1912</t>
    <phoneticPr fontId="1" type="noConversion"/>
  </si>
  <si>
    <t>OSX69841.1</t>
    <phoneticPr fontId="1" type="noConversion"/>
  </si>
  <si>
    <t>PhuHsp20-28.5</t>
    <phoneticPr fontId="1" type="noConversion"/>
  </si>
  <si>
    <t>KV919383.1</t>
  </si>
  <si>
    <t>9302-10606</t>
    <phoneticPr fontId="1" type="noConversion"/>
  </si>
  <si>
    <t>OSX74826.1</t>
    <phoneticPr fontId="1" type="noConversion"/>
  </si>
  <si>
    <t>PhuHsp20-20.1</t>
    <phoneticPr fontId="1" type="noConversion"/>
  </si>
  <si>
    <t>KV918929.1</t>
  </si>
  <si>
    <t>109211-110077</t>
    <phoneticPr fontId="1" type="noConversion"/>
  </si>
  <si>
    <t>OSX77904.1</t>
    <phoneticPr fontId="1" type="noConversion"/>
  </si>
  <si>
    <t>PhuHsp20-20.5</t>
    <phoneticPr fontId="1" type="noConversion"/>
  </si>
  <si>
    <t>KV918824.1</t>
    <phoneticPr fontId="1" type="noConversion"/>
  </si>
  <si>
    <t>13568-14202</t>
    <phoneticPr fontId="1" type="noConversion"/>
  </si>
  <si>
    <t>OSX74810.1</t>
    <phoneticPr fontId="1" type="noConversion"/>
  </si>
  <si>
    <t>PhuHsp20-37.5</t>
    <phoneticPr fontId="1" type="noConversion"/>
  </si>
  <si>
    <t>KV918929.1</t>
    <phoneticPr fontId="1" type="noConversion"/>
  </si>
  <si>
    <t>289-1999</t>
    <phoneticPr fontId="1" type="noConversion"/>
  </si>
  <si>
    <t>Rhodellophyceae</t>
  </si>
  <si>
    <t>Rhodella violacea</t>
    <phoneticPr fontId="1" type="noConversion"/>
  </si>
  <si>
    <t>CAMPEP_0174895196</t>
    <phoneticPr fontId="1" type="noConversion"/>
  </si>
  <si>
    <t>RhvHsp20-21.4</t>
    <phoneticPr fontId="1" type="noConversion"/>
  </si>
  <si>
    <t>CAMPEP_0184715324</t>
  </si>
  <si>
    <t>RhvHsp20-26.8</t>
    <phoneticPr fontId="1" type="noConversion"/>
  </si>
  <si>
    <t>CAMPEP_0174886410</t>
  </si>
  <si>
    <t>RhvHsp20-17.4</t>
    <phoneticPr fontId="1" type="noConversion"/>
  </si>
  <si>
    <t>Stylonematophyceae</t>
  </si>
  <si>
    <t>Rhodosorus marinus</t>
    <phoneticPr fontId="1" type="noConversion"/>
  </si>
  <si>
    <t>CAMPEP_0113960408</t>
    <phoneticPr fontId="1" type="noConversion"/>
  </si>
  <si>
    <t>RomHsp20-31.6</t>
    <phoneticPr fontId="1" type="noConversion"/>
  </si>
  <si>
    <t>Rhodosorus marinus</t>
  </si>
  <si>
    <t>CAMPEP_0113955958</t>
  </si>
  <si>
    <t>RomHsp20-34.8</t>
    <phoneticPr fontId="1" type="noConversion"/>
  </si>
  <si>
    <t>RomHsp20-34.0</t>
    <phoneticPr fontId="1" type="noConversion"/>
  </si>
  <si>
    <t>CAMPEP_0113959018</t>
    <phoneticPr fontId="1" type="noConversion"/>
  </si>
  <si>
    <t>RomHsp20-20.0</t>
    <phoneticPr fontId="1" type="noConversion"/>
  </si>
  <si>
    <t>CAMPEP_0184738634</t>
    <phoneticPr fontId="1" type="noConversion"/>
  </si>
  <si>
    <t>RomHsp20-16.4</t>
    <phoneticPr fontId="1" type="noConversion"/>
  </si>
  <si>
    <t>Stylonematophyceae sp</t>
    <phoneticPr fontId="1" type="noConversion"/>
  </si>
  <si>
    <t>CAMPEP_0198726038</t>
    <phoneticPr fontId="1" type="noConversion"/>
  </si>
  <si>
    <t>StHsp20-35.5</t>
    <phoneticPr fontId="1" type="noConversion"/>
  </si>
  <si>
    <t>CAMPEP_0198728348</t>
  </si>
  <si>
    <t>StHsp20-22.5</t>
    <phoneticPr fontId="1" type="noConversion"/>
  </si>
  <si>
    <t>CAMPEP_0198728000</t>
  </si>
  <si>
    <t>StHsp20-23.2</t>
    <phoneticPr fontId="1" type="noConversion"/>
  </si>
  <si>
    <t>CAMPEP_0198731946</t>
  </si>
  <si>
    <t>StHsp20-23.6</t>
    <phoneticPr fontId="1" type="noConversion"/>
  </si>
  <si>
    <t>CAMPEP_0198732500</t>
  </si>
  <si>
    <t>StHsp20-6.6</t>
    <phoneticPr fontId="1" type="noConversion"/>
  </si>
  <si>
    <t>GEZJ01010753.1</t>
    <phoneticPr fontId="1" type="noConversion"/>
  </si>
  <si>
    <t>GEZJ01008127.1</t>
    <phoneticPr fontId="1" type="noConversion"/>
  </si>
  <si>
    <t>CAMPEP_0184677568</t>
    <phoneticPr fontId="1" type="noConversion"/>
  </si>
  <si>
    <t>CAMPEP_0113964910</t>
    <phoneticPr fontId="1" type="noConversion"/>
  </si>
  <si>
    <t>AcHsp20-14.9</t>
    <phoneticPr fontId="1" type="noConversion"/>
  </si>
  <si>
    <t>AcHsp20-13.0</t>
    <phoneticPr fontId="1" type="noConversion"/>
  </si>
  <si>
    <t>CocHsp20-7.6</t>
    <phoneticPr fontId="1" type="noConversion"/>
  </si>
  <si>
    <t>RomHsp20-13.4</t>
    <phoneticPr fontId="1" type="noConversion"/>
  </si>
  <si>
    <t>CAMPEP_0184742900</t>
    <phoneticPr fontId="1" type="noConversion"/>
  </si>
  <si>
    <t>PoaHsp20-15.6a</t>
    <phoneticPr fontId="1" type="noConversion"/>
  </si>
  <si>
    <t>PoaHsp20-15.6b</t>
    <phoneticPr fontId="1" type="noConversion"/>
  </si>
  <si>
    <t>Accession number</t>
    <phoneticPr fontId="1" type="noConversion"/>
  </si>
  <si>
    <t>N/A</t>
  </si>
  <si>
    <t>Name</t>
    <phoneticPr fontId="1" type="noConversion"/>
  </si>
  <si>
    <r>
      <t xml:space="preserve">Supplementary Table 4. List of 97 </t>
    </r>
    <r>
      <rPr>
        <i/>
        <sz val="11"/>
        <color theme="1"/>
        <rFont val="Times New Roman"/>
        <family val="1"/>
      </rPr>
      <t>Hsp20</t>
    </r>
    <r>
      <rPr>
        <sz val="11"/>
        <color theme="1"/>
        <rFont val="Times New Roman"/>
        <family val="1"/>
      </rPr>
      <t xml:space="preserve"> genes identified in red algae and their sequence characteristics</t>
    </r>
    <phoneticPr fontId="1" type="noConversion"/>
  </si>
  <si>
    <t>Notes:N/A means that data were not available. These data are not available owing to the lack of  a relevant reference genome.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</si>
</sst>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0_ "/>
    <numFmt numFmtId="178" formatCode="0.00_);[Red]\(0.00\)"/>
  </numFmts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2" fillId="2" borderId="2" xfId="0" applyNumberFormat="1" applyFont="1" applyFill="1" applyBorder="1" applyAlignment="1">
      <alignment horizontal="left" vertical="center"/>
    </xf>
    <xf numFmtId="177" fontId="2" fillId="2" borderId="2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7" fontId="2" fillId="2" borderId="0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horizontal="left" vertical="center"/>
    </xf>
    <xf numFmtId="178" fontId="2" fillId="2" borderId="0" xfId="0" applyNumberFormat="1" applyFont="1" applyFill="1" applyBorder="1" applyAlignment="1">
      <alignment horizontal="left" vertical="center"/>
    </xf>
    <xf numFmtId="178" fontId="2" fillId="2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28D58-BC52-42BC-B04E-0C37896159DF}">
  <dimension ref="A1:K100"/>
  <sheetViews>
    <sheetView tabSelected="1" topLeftCell="A79" workbookViewId="0">
      <selection activeCell="D101" sqref="D101"/>
    </sheetView>
  </sheetViews>
  <sheetFormatPr defaultRowHeight="14.25" x14ac:dyDescent="0.2"/>
  <cols>
    <col min="1" max="1" width="15.875" bestFit="1" customWidth="1"/>
    <col min="2" max="2" width="19.875" bestFit="1" customWidth="1"/>
    <col min="3" max="3" width="16.125" bestFit="1" customWidth="1"/>
    <col min="4" max="4" width="16.75" bestFit="1" customWidth="1"/>
    <col min="5" max="5" width="6.625" bestFit="1" customWidth="1"/>
    <col min="6" max="6" width="11.25" bestFit="1" customWidth="1"/>
    <col min="7" max="7" width="10.5" bestFit="1" customWidth="1"/>
    <col min="8" max="8" width="6" bestFit="1" customWidth="1"/>
    <col min="9" max="9" width="13.125" bestFit="1" customWidth="1"/>
    <col min="10" max="10" width="26.375" bestFit="1" customWidth="1"/>
    <col min="11" max="11" width="19.875" bestFit="1" customWidth="1"/>
  </cols>
  <sheetData>
    <row r="1" spans="1:11" ht="15" x14ac:dyDescent="0.2">
      <c r="A1" s="12" t="s">
        <v>320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5" x14ac:dyDescent="0.2">
      <c r="A2" s="11" t="s">
        <v>319</v>
      </c>
      <c r="B2" s="11" t="s">
        <v>317</v>
      </c>
      <c r="C2" s="11" t="s">
        <v>2</v>
      </c>
      <c r="D2" s="11" t="s">
        <v>3</v>
      </c>
      <c r="E2" s="11" t="s">
        <v>4</v>
      </c>
      <c r="F2" s="11" t="s">
        <v>5</v>
      </c>
      <c r="G2" s="1" t="s">
        <v>6</v>
      </c>
      <c r="H2" s="2" t="s">
        <v>7</v>
      </c>
      <c r="I2" s="2" t="s">
        <v>8</v>
      </c>
      <c r="J2" s="11" t="s">
        <v>1</v>
      </c>
      <c r="K2" s="11" t="s">
        <v>0</v>
      </c>
    </row>
    <row r="3" spans="1:11" ht="15" x14ac:dyDescent="0.2">
      <c r="A3" s="3" t="s">
        <v>12</v>
      </c>
      <c r="B3" s="3" t="s">
        <v>11</v>
      </c>
      <c r="C3" s="4" t="s">
        <v>13</v>
      </c>
      <c r="D3" s="4" t="s">
        <v>14</v>
      </c>
      <c r="E3" s="4">
        <v>0</v>
      </c>
      <c r="F3" s="4">
        <v>177</v>
      </c>
      <c r="G3" s="9">
        <v>20.577189999999998</v>
      </c>
      <c r="H3" s="5">
        <v>5.59</v>
      </c>
      <c r="I3" s="5">
        <v>56.83</v>
      </c>
      <c r="J3" s="3" t="s">
        <v>10</v>
      </c>
      <c r="K3" s="4" t="s">
        <v>9</v>
      </c>
    </row>
    <row r="4" spans="1:11" ht="15" x14ac:dyDescent="0.2">
      <c r="A4" s="3" t="s">
        <v>16</v>
      </c>
      <c r="B4" s="3" t="s">
        <v>15</v>
      </c>
      <c r="C4" s="4" t="s">
        <v>13</v>
      </c>
      <c r="D4" s="4" t="s">
        <v>17</v>
      </c>
      <c r="E4" s="4">
        <v>0</v>
      </c>
      <c r="F4" s="4">
        <v>239</v>
      </c>
      <c r="G4" s="9">
        <v>27.064029999999999</v>
      </c>
      <c r="H4" s="5">
        <v>9.6999999999999993</v>
      </c>
      <c r="I4" s="5">
        <v>64.22</v>
      </c>
      <c r="J4" s="3" t="s">
        <v>10</v>
      </c>
      <c r="K4" s="4" t="s">
        <v>9</v>
      </c>
    </row>
    <row r="5" spans="1:11" ht="15" x14ac:dyDescent="0.2">
      <c r="A5" s="3" t="s">
        <v>20</v>
      </c>
      <c r="B5" s="3" t="s">
        <v>19</v>
      </c>
      <c r="C5" s="4" t="s">
        <v>21</v>
      </c>
      <c r="D5" s="4" t="s">
        <v>22</v>
      </c>
      <c r="E5" s="4">
        <v>0</v>
      </c>
      <c r="F5" s="4">
        <v>157</v>
      </c>
      <c r="G5" s="9">
        <v>17.99436</v>
      </c>
      <c r="H5" s="5">
        <v>5.82</v>
      </c>
      <c r="I5" s="5">
        <v>42.57</v>
      </c>
      <c r="J5" s="3" t="s">
        <v>18</v>
      </c>
      <c r="K5" s="4" t="s">
        <v>9</v>
      </c>
    </row>
    <row r="6" spans="1:11" ht="15" x14ac:dyDescent="0.2">
      <c r="A6" s="3" t="s">
        <v>24</v>
      </c>
      <c r="B6" s="3" t="s">
        <v>23</v>
      </c>
      <c r="C6" s="4" t="s">
        <v>25</v>
      </c>
      <c r="D6" s="4" t="s">
        <v>26</v>
      </c>
      <c r="E6" s="4">
        <v>0</v>
      </c>
      <c r="F6" s="4">
        <v>198</v>
      </c>
      <c r="G6" s="9">
        <v>23.026419999999998</v>
      </c>
      <c r="H6" s="5">
        <v>8.83</v>
      </c>
      <c r="I6" s="5">
        <v>54.84</v>
      </c>
      <c r="J6" s="3" t="s">
        <v>18</v>
      </c>
      <c r="K6" s="4" t="s">
        <v>9</v>
      </c>
    </row>
    <row r="7" spans="1:11" ht="15" x14ac:dyDescent="0.2">
      <c r="A7" s="3" t="s">
        <v>28</v>
      </c>
      <c r="B7" s="3" t="s">
        <v>27</v>
      </c>
      <c r="C7" s="4" t="s">
        <v>29</v>
      </c>
      <c r="D7" s="4" t="s">
        <v>30</v>
      </c>
      <c r="E7" s="4">
        <v>0</v>
      </c>
      <c r="F7" s="4">
        <v>179</v>
      </c>
      <c r="G7" s="9">
        <v>20.411849999999998</v>
      </c>
      <c r="H7" s="5">
        <v>5.6</v>
      </c>
      <c r="I7" s="5">
        <v>49.91</v>
      </c>
      <c r="J7" s="3" t="s">
        <v>18</v>
      </c>
      <c r="K7" s="4" t="s">
        <v>9</v>
      </c>
    </row>
    <row r="8" spans="1:11" ht="15" x14ac:dyDescent="0.2">
      <c r="A8" s="3" t="s">
        <v>33</v>
      </c>
      <c r="B8" s="3" t="s">
        <v>32</v>
      </c>
      <c r="C8" s="4" t="s">
        <v>318</v>
      </c>
      <c r="D8" s="4" t="s">
        <v>318</v>
      </c>
      <c r="E8" s="4" t="s">
        <v>318</v>
      </c>
      <c r="F8" s="4">
        <v>232</v>
      </c>
      <c r="G8" s="9">
        <f>26218.42/1000</f>
        <v>26.218419999999998</v>
      </c>
      <c r="H8" s="5">
        <v>9.6300000000000008</v>
      </c>
      <c r="I8" s="5">
        <v>60.99</v>
      </c>
      <c r="J8" s="3" t="s">
        <v>31</v>
      </c>
      <c r="K8" s="4" t="s">
        <v>9</v>
      </c>
    </row>
    <row r="9" spans="1:11" ht="15" x14ac:dyDescent="0.2">
      <c r="A9" s="3" t="s">
        <v>35</v>
      </c>
      <c r="B9" s="3" t="s">
        <v>34</v>
      </c>
      <c r="C9" s="4" t="s">
        <v>318</v>
      </c>
      <c r="D9" s="4" t="s">
        <v>318</v>
      </c>
      <c r="E9" s="4" t="s">
        <v>318</v>
      </c>
      <c r="F9" s="4">
        <v>117</v>
      </c>
      <c r="G9" s="9">
        <f>13421.27/1000</f>
        <v>13.42127</v>
      </c>
      <c r="H9" s="5">
        <v>6.1</v>
      </c>
      <c r="I9" s="5">
        <v>41.63</v>
      </c>
      <c r="J9" s="3" t="s">
        <v>31</v>
      </c>
      <c r="K9" s="4" t="s">
        <v>9</v>
      </c>
    </row>
    <row r="10" spans="1:11" ht="15" x14ac:dyDescent="0.2">
      <c r="A10" s="3" t="s">
        <v>39</v>
      </c>
      <c r="B10" s="3" t="s">
        <v>38</v>
      </c>
      <c r="C10" s="4" t="s">
        <v>40</v>
      </c>
      <c r="D10" s="4" t="s">
        <v>41</v>
      </c>
      <c r="E10" s="4">
        <v>0</v>
      </c>
      <c r="F10" s="4">
        <v>162</v>
      </c>
      <c r="G10" s="9">
        <v>17.927419999999998</v>
      </c>
      <c r="H10" s="5">
        <v>7.07</v>
      </c>
      <c r="I10" s="5">
        <v>73.59</v>
      </c>
      <c r="J10" s="3" t="s">
        <v>37</v>
      </c>
      <c r="K10" s="4" t="s">
        <v>36</v>
      </c>
    </row>
    <row r="11" spans="1:11" ht="15" x14ac:dyDescent="0.2">
      <c r="A11" s="3" t="s">
        <v>43</v>
      </c>
      <c r="B11" s="3" t="s">
        <v>42</v>
      </c>
      <c r="C11" s="4" t="s">
        <v>44</v>
      </c>
      <c r="D11" s="4" t="s">
        <v>45</v>
      </c>
      <c r="E11" s="4">
        <v>1</v>
      </c>
      <c r="F11" s="4">
        <v>153</v>
      </c>
      <c r="G11" s="9">
        <v>16.510770000000001</v>
      </c>
      <c r="H11" s="5">
        <v>7.92</v>
      </c>
      <c r="I11" s="5">
        <v>53.81</v>
      </c>
      <c r="J11" s="3" t="s">
        <v>37</v>
      </c>
      <c r="K11" s="4" t="s">
        <v>36</v>
      </c>
    </row>
    <row r="12" spans="1:11" ht="15" x14ac:dyDescent="0.2">
      <c r="A12" s="3" t="s">
        <v>47</v>
      </c>
      <c r="B12" s="3" t="s">
        <v>46</v>
      </c>
      <c r="C12" s="4" t="s">
        <v>48</v>
      </c>
      <c r="D12" s="4" t="s">
        <v>49</v>
      </c>
      <c r="E12" s="4">
        <v>0</v>
      </c>
      <c r="F12" s="4">
        <v>167</v>
      </c>
      <c r="G12" s="9">
        <v>18.636900000000001</v>
      </c>
      <c r="H12" s="5">
        <v>5.24</v>
      </c>
      <c r="I12" s="5">
        <v>44.65</v>
      </c>
      <c r="J12" s="3" t="s">
        <v>37</v>
      </c>
      <c r="K12" s="4" t="s">
        <v>36</v>
      </c>
    </row>
    <row r="13" spans="1:11" ht="15" x14ac:dyDescent="0.2">
      <c r="A13" s="3" t="s">
        <v>51</v>
      </c>
      <c r="B13" s="3" t="s">
        <v>50</v>
      </c>
      <c r="C13" s="4" t="s">
        <v>48</v>
      </c>
      <c r="D13" s="4" t="s">
        <v>52</v>
      </c>
      <c r="E13" s="4">
        <v>0</v>
      </c>
      <c r="F13" s="4">
        <v>168</v>
      </c>
      <c r="G13" s="9">
        <v>18.703029999999998</v>
      </c>
      <c r="H13" s="5">
        <v>5.61</v>
      </c>
      <c r="I13" s="5">
        <v>37.69</v>
      </c>
      <c r="J13" s="3" t="s">
        <v>37</v>
      </c>
      <c r="K13" s="4" t="s">
        <v>36</v>
      </c>
    </row>
    <row r="14" spans="1:11" ht="15" x14ac:dyDescent="0.2">
      <c r="A14" s="3" t="s">
        <v>54</v>
      </c>
      <c r="B14" s="3" t="s">
        <v>53</v>
      </c>
      <c r="C14" s="4" t="s">
        <v>55</v>
      </c>
      <c r="D14" s="4" t="s">
        <v>56</v>
      </c>
      <c r="E14" s="4">
        <v>0</v>
      </c>
      <c r="F14" s="4">
        <v>166</v>
      </c>
      <c r="G14" s="9">
        <v>18.673020000000001</v>
      </c>
      <c r="H14" s="5">
        <v>6.06</v>
      </c>
      <c r="I14" s="5">
        <v>37.33</v>
      </c>
      <c r="J14" s="3" t="s">
        <v>37</v>
      </c>
      <c r="K14" s="4" t="s">
        <v>36</v>
      </c>
    </row>
    <row r="15" spans="1:11" ht="15" x14ac:dyDescent="0.2">
      <c r="A15" s="3" t="s">
        <v>59</v>
      </c>
      <c r="B15" s="3" t="s">
        <v>58</v>
      </c>
      <c r="C15" s="4" t="s">
        <v>60</v>
      </c>
      <c r="D15" s="4" t="s">
        <v>61</v>
      </c>
      <c r="E15" s="4">
        <v>0</v>
      </c>
      <c r="F15" s="4">
        <v>145</v>
      </c>
      <c r="G15" s="9">
        <v>16.658049999999999</v>
      </c>
      <c r="H15" s="5">
        <v>9.36</v>
      </c>
      <c r="I15" s="5">
        <v>31.4</v>
      </c>
      <c r="J15" s="3" t="s">
        <v>57</v>
      </c>
      <c r="K15" s="4" t="s">
        <v>36</v>
      </c>
    </row>
    <row r="16" spans="1:11" ht="15" x14ac:dyDescent="0.2">
      <c r="A16" s="3" t="s">
        <v>63</v>
      </c>
      <c r="B16" s="3" t="s">
        <v>62</v>
      </c>
      <c r="C16" s="4" t="s">
        <v>64</v>
      </c>
      <c r="D16" s="4" t="s">
        <v>65</v>
      </c>
      <c r="E16" s="4">
        <v>0</v>
      </c>
      <c r="F16" s="4">
        <v>166</v>
      </c>
      <c r="G16" s="9">
        <v>19.051290000000002</v>
      </c>
      <c r="H16" s="5">
        <v>6.38</v>
      </c>
      <c r="I16" s="5">
        <v>46.15</v>
      </c>
      <c r="J16" s="3" t="s">
        <v>57</v>
      </c>
      <c r="K16" s="4" t="s">
        <v>36</v>
      </c>
    </row>
    <row r="17" spans="1:11" ht="15" x14ac:dyDescent="0.2">
      <c r="A17" s="3" t="s">
        <v>67</v>
      </c>
      <c r="B17" s="3" t="s">
        <v>66</v>
      </c>
      <c r="C17" s="4" t="s">
        <v>68</v>
      </c>
      <c r="D17" s="4" t="s">
        <v>69</v>
      </c>
      <c r="E17" s="4">
        <v>0</v>
      </c>
      <c r="F17" s="4">
        <v>165</v>
      </c>
      <c r="G17" s="9">
        <v>18.52373</v>
      </c>
      <c r="H17" s="5">
        <v>5.7</v>
      </c>
      <c r="I17" s="5">
        <v>35.729999999999997</v>
      </c>
      <c r="J17" s="3" t="s">
        <v>57</v>
      </c>
      <c r="K17" s="4" t="s">
        <v>36</v>
      </c>
    </row>
    <row r="18" spans="1:11" ht="15" x14ac:dyDescent="0.2">
      <c r="A18" s="3" t="s">
        <v>71</v>
      </c>
      <c r="B18" s="3" t="s">
        <v>70</v>
      </c>
      <c r="C18" s="4" t="s">
        <v>72</v>
      </c>
      <c r="D18" s="4" t="s">
        <v>73</v>
      </c>
      <c r="E18" s="4">
        <v>0</v>
      </c>
      <c r="F18" s="4">
        <v>165</v>
      </c>
      <c r="G18" s="9">
        <v>18.52373</v>
      </c>
      <c r="H18" s="5">
        <v>5.7</v>
      </c>
      <c r="I18" s="5">
        <v>35.729999999999997</v>
      </c>
      <c r="J18" s="3" t="s">
        <v>57</v>
      </c>
      <c r="K18" s="4" t="s">
        <v>36</v>
      </c>
    </row>
    <row r="19" spans="1:11" ht="15" x14ac:dyDescent="0.2">
      <c r="A19" s="3" t="s">
        <v>75</v>
      </c>
      <c r="B19" s="3" t="s">
        <v>74</v>
      </c>
      <c r="C19" s="4" t="s">
        <v>64</v>
      </c>
      <c r="D19" s="4" t="s">
        <v>76</v>
      </c>
      <c r="E19" s="4">
        <v>0</v>
      </c>
      <c r="F19" s="4">
        <v>167</v>
      </c>
      <c r="G19" s="9">
        <v>19.009499999999999</v>
      </c>
      <c r="H19" s="5">
        <v>5.6</v>
      </c>
      <c r="I19" s="5">
        <v>48.64</v>
      </c>
      <c r="J19" s="3" t="s">
        <v>57</v>
      </c>
      <c r="K19" s="4" t="s">
        <v>36</v>
      </c>
    </row>
    <row r="20" spans="1:11" ht="15" x14ac:dyDescent="0.2">
      <c r="A20" s="3" t="s">
        <v>78</v>
      </c>
      <c r="B20" s="3" t="s">
        <v>77</v>
      </c>
      <c r="C20" s="4" t="s">
        <v>64</v>
      </c>
      <c r="D20" s="4" t="s">
        <v>79</v>
      </c>
      <c r="E20" s="4">
        <v>0</v>
      </c>
      <c r="F20" s="4">
        <v>153</v>
      </c>
      <c r="G20" s="9">
        <v>17.425630000000002</v>
      </c>
      <c r="H20" s="5">
        <v>7.79</v>
      </c>
      <c r="I20" s="5">
        <v>48.47</v>
      </c>
      <c r="J20" s="3" t="s">
        <v>57</v>
      </c>
      <c r="K20" s="4" t="s">
        <v>36</v>
      </c>
    </row>
    <row r="21" spans="1:11" ht="15" x14ac:dyDescent="0.2">
      <c r="A21" s="3" t="s">
        <v>82</v>
      </c>
      <c r="B21" s="3" t="s">
        <v>81</v>
      </c>
      <c r="C21" s="4" t="s">
        <v>318</v>
      </c>
      <c r="D21" s="4" t="s">
        <v>318</v>
      </c>
      <c r="E21" s="4" t="s">
        <v>318</v>
      </c>
      <c r="F21" s="4">
        <v>247</v>
      </c>
      <c r="G21" s="9">
        <f>27312.97/1000</f>
        <v>27.31297</v>
      </c>
      <c r="H21" s="5">
        <v>4.88</v>
      </c>
      <c r="I21" s="5">
        <v>43.14</v>
      </c>
      <c r="J21" s="3" t="s">
        <v>80</v>
      </c>
      <c r="K21" s="4" t="s">
        <v>36</v>
      </c>
    </row>
    <row r="22" spans="1:11" ht="15" x14ac:dyDescent="0.2">
      <c r="A22" s="3" t="s">
        <v>84</v>
      </c>
      <c r="B22" s="3" t="s">
        <v>83</v>
      </c>
      <c r="C22" s="4" t="s">
        <v>318</v>
      </c>
      <c r="D22" s="4" t="s">
        <v>318</v>
      </c>
      <c r="E22" s="4" t="s">
        <v>318</v>
      </c>
      <c r="F22" s="4">
        <v>208</v>
      </c>
      <c r="G22" s="9">
        <f>22692.51/1000</f>
        <v>22.692509999999999</v>
      </c>
      <c r="H22" s="5">
        <v>4.7300000000000004</v>
      </c>
      <c r="I22" s="5">
        <v>42.81</v>
      </c>
      <c r="J22" s="3" t="s">
        <v>80</v>
      </c>
      <c r="K22" s="4" t="s">
        <v>36</v>
      </c>
    </row>
    <row r="23" spans="1:11" ht="15" x14ac:dyDescent="0.2">
      <c r="A23" s="3" t="s">
        <v>86</v>
      </c>
      <c r="B23" s="3" t="s">
        <v>85</v>
      </c>
      <c r="C23" s="4" t="s">
        <v>318</v>
      </c>
      <c r="D23" s="4" t="s">
        <v>318</v>
      </c>
      <c r="E23" s="4" t="s">
        <v>318</v>
      </c>
      <c r="F23" s="4">
        <v>121</v>
      </c>
      <c r="G23" s="9">
        <f>12942.08/1000</f>
        <v>12.942080000000001</v>
      </c>
      <c r="H23" s="5">
        <v>3.97</v>
      </c>
      <c r="I23" s="5">
        <v>44.44</v>
      </c>
      <c r="J23" s="3" t="s">
        <v>80</v>
      </c>
      <c r="K23" s="4" t="s">
        <v>36</v>
      </c>
    </row>
    <row r="24" spans="1:11" ht="15" x14ac:dyDescent="0.2">
      <c r="A24" s="3" t="s">
        <v>88</v>
      </c>
      <c r="B24" s="3" t="s">
        <v>87</v>
      </c>
      <c r="C24" s="4" t="s">
        <v>318</v>
      </c>
      <c r="D24" s="4" t="s">
        <v>318</v>
      </c>
      <c r="E24" s="4" t="s">
        <v>318</v>
      </c>
      <c r="F24" s="4">
        <v>132</v>
      </c>
      <c r="G24" s="9">
        <f>14702.61/1000</f>
        <v>14.70261</v>
      </c>
      <c r="H24" s="5">
        <v>6.59</v>
      </c>
      <c r="I24" s="5">
        <v>25.84</v>
      </c>
      <c r="J24" s="3" t="s">
        <v>80</v>
      </c>
      <c r="K24" s="4" t="s">
        <v>36</v>
      </c>
    </row>
    <row r="25" spans="1:11" ht="15" x14ac:dyDescent="0.2">
      <c r="A25" s="3" t="s">
        <v>310</v>
      </c>
      <c r="B25" s="3" t="s">
        <v>306</v>
      </c>
      <c r="C25" s="4" t="s">
        <v>318</v>
      </c>
      <c r="D25" s="4" t="s">
        <v>318</v>
      </c>
      <c r="E25" s="4" t="s">
        <v>318</v>
      </c>
      <c r="F25" s="4">
        <v>135</v>
      </c>
      <c r="G25" s="9">
        <f>14869.5/1000</f>
        <v>14.8695</v>
      </c>
      <c r="H25" s="5">
        <v>5.15</v>
      </c>
      <c r="I25" s="5">
        <v>45.5</v>
      </c>
      <c r="J25" s="3" t="s">
        <v>80</v>
      </c>
      <c r="K25" s="4" t="s">
        <v>36</v>
      </c>
    </row>
    <row r="26" spans="1:11" ht="15" x14ac:dyDescent="0.2">
      <c r="A26" s="3" t="s">
        <v>90</v>
      </c>
      <c r="B26" s="3" t="s">
        <v>89</v>
      </c>
      <c r="C26" s="4" t="s">
        <v>318</v>
      </c>
      <c r="D26" s="4" t="s">
        <v>318</v>
      </c>
      <c r="E26" s="4" t="s">
        <v>318</v>
      </c>
      <c r="F26" s="4">
        <v>125</v>
      </c>
      <c r="G26" s="9">
        <f>13847.63/1000</f>
        <v>13.847629999999999</v>
      </c>
      <c r="H26" s="5">
        <v>6.29</v>
      </c>
      <c r="I26" s="5">
        <v>21.76</v>
      </c>
      <c r="J26" s="3" t="s">
        <v>80</v>
      </c>
      <c r="K26" s="4" t="s">
        <v>36</v>
      </c>
    </row>
    <row r="27" spans="1:11" ht="15" x14ac:dyDescent="0.2">
      <c r="A27" s="3" t="s">
        <v>92</v>
      </c>
      <c r="B27" s="3" t="s">
        <v>91</v>
      </c>
      <c r="C27" s="4" t="s">
        <v>318</v>
      </c>
      <c r="D27" s="4" t="s">
        <v>318</v>
      </c>
      <c r="E27" s="4" t="s">
        <v>318</v>
      </c>
      <c r="F27" s="4">
        <v>157</v>
      </c>
      <c r="G27" s="9">
        <f>17613.96/1000</f>
        <v>17.613959999999999</v>
      </c>
      <c r="H27" s="5">
        <v>5.46</v>
      </c>
      <c r="I27" s="5">
        <v>35.020000000000003</v>
      </c>
      <c r="J27" s="3" t="s">
        <v>80</v>
      </c>
      <c r="K27" s="4" t="s">
        <v>36</v>
      </c>
    </row>
    <row r="28" spans="1:11" ht="15" x14ac:dyDescent="0.2">
      <c r="A28" s="3" t="s">
        <v>94</v>
      </c>
      <c r="B28" s="3" t="s">
        <v>93</v>
      </c>
      <c r="C28" s="4" t="s">
        <v>318</v>
      </c>
      <c r="D28" s="4" t="s">
        <v>318</v>
      </c>
      <c r="E28" s="4" t="s">
        <v>318</v>
      </c>
      <c r="F28" s="4">
        <v>195</v>
      </c>
      <c r="G28" s="9">
        <f>21724.06/1000</f>
        <v>21.724060000000001</v>
      </c>
      <c r="H28" s="5">
        <v>4.59</v>
      </c>
      <c r="I28" s="5">
        <v>55.12</v>
      </c>
      <c r="J28" s="3" t="s">
        <v>80</v>
      </c>
      <c r="K28" s="4" t="s">
        <v>36</v>
      </c>
    </row>
    <row r="29" spans="1:11" ht="15" x14ac:dyDescent="0.2">
      <c r="A29" s="3" t="s">
        <v>311</v>
      </c>
      <c r="B29" s="3" t="s">
        <v>307</v>
      </c>
      <c r="C29" s="4" t="s">
        <v>318</v>
      </c>
      <c r="D29" s="4" t="s">
        <v>318</v>
      </c>
      <c r="E29" s="4" t="s">
        <v>318</v>
      </c>
      <c r="F29" s="4">
        <v>116</v>
      </c>
      <c r="G29" s="9">
        <f>13017.5/1000</f>
        <v>13.0175</v>
      </c>
      <c r="H29" s="5">
        <v>5.74</v>
      </c>
      <c r="I29" s="5">
        <v>26.33</v>
      </c>
      <c r="J29" s="3" t="s">
        <v>80</v>
      </c>
      <c r="K29" s="4" t="s">
        <v>36</v>
      </c>
    </row>
    <row r="30" spans="1:11" ht="15" x14ac:dyDescent="0.2">
      <c r="A30" s="3" t="s">
        <v>98</v>
      </c>
      <c r="B30" s="4" t="s">
        <v>97</v>
      </c>
      <c r="C30" s="4" t="s">
        <v>318</v>
      </c>
      <c r="D30" s="4" t="s">
        <v>318</v>
      </c>
      <c r="E30" s="4" t="s">
        <v>318</v>
      </c>
      <c r="F30" s="4">
        <v>123</v>
      </c>
      <c r="G30" s="9">
        <f>13418.32/1000</f>
        <v>13.41832</v>
      </c>
      <c r="H30" s="5">
        <v>5.28</v>
      </c>
      <c r="I30" s="5">
        <v>38.96</v>
      </c>
      <c r="J30" s="4" t="s">
        <v>96</v>
      </c>
      <c r="K30" s="4" t="s">
        <v>95</v>
      </c>
    </row>
    <row r="31" spans="1:11" ht="15" x14ac:dyDescent="0.2">
      <c r="A31" s="3" t="s">
        <v>101</v>
      </c>
      <c r="B31" s="4" t="s">
        <v>100</v>
      </c>
      <c r="C31" s="4" t="s">
        <v>318</v>
      </c>
      <c r="D31" s="4" t="s">
        <v>318</v>
      </c>
      <c r="E31" s="4" t="s">
        <v>318</v>
      </c>
      <c r="F31" s="4">
        <v>194</v>
      </c>
      <c r="G31" s="9">
        <f>21424.28/1000</f>
        <v>21.42428</v>
      </c>
      <c r="H31" s="5">
        <v>5.74</v>
      </c>
      <c r="I31" s="5">
        <v>51.56</v>
      </c>
      <c r="J31" s="4" t="s">
        <v>99</v>
      </c>
      <c r="K31" s="4" t="s">
        <v>95</v>
      </c>
    </row>
    <row r="32" spans="1:11" ht="15" x14ac:dyDescent="0.2">
      <c r="A32" s="3" t="s">
        <v>103</v>
      </c>
      <c r="B32" s="4" t="s">
        <v>102</v>
      </c>
      <c r="C32" s="4" t="s">
        <v>318</v>
      </c>
      <c r="D32" s="4" t="s">
        <v>318</v>
      </c>
      <c r="E32" s="4" t="s">
        <v>318</v>
      </c>
      <c r="F32" s="4">
        <v>225</v>
      </c>
      <c r="G32" s="9">
        <f>24782.38/1000</f>
        <v>24.78238</v>
      </c>
      <c r="H32" s="5">
        <v>10.14</v>
      </c>
      <c r="I32" s="5">
        <v>45.5</v>
      </c>
      <c r="J32" s="4" t="s">
        <v>99</v>
      </c>
      <c r="K32" s="4" t="s">
        <v>95</v>
      </c>
    </row>
    <row r="33" spans="1:11" ht="15" x14ac:dyDescent="0.2">
      <c r="A33" s="3" t="s">
        <v>105</v>
      </c>
      <c r="B33" s="4" t="s">
        <v>104</v>
      </c>
      <c r="C33" s="4" t="s">
        <v>318</v>
      </c>
      <c r="D33" s="4" t="s">
        <v>318</v>
      </c>
      <c r="E33" s="4" t="s">
        <v>318</v>
      </c>
      <c r="F33" s="4">
        <v>167</v>
      </c>
      <c r="G33" s="9">
        <f>18599.8/1000</f>
        <v>18.599799999999998</v>
      </c>
      <c r="H33" s="5">
        <v>4.8899999999999997</v>
      </c>
      <c r="I33" s="5">
        <v>35.9</v>
      </c>
      <c r="J33" s="4" t="s">
        <v>99</v>
      </c>
      <c r="K33" s="4" t="s">
        <v>95</v>
      </c>
    </row>
    <row r="34" spans="1:11" ht="15" x14ac:dyDescent="0.2">
      <c r="A34" s="3" t="s">
        <v>107</v>
      </c>
      <c r="B34" s="4" t="s">
        <v>106</v>
      </c>
      <c r="C34" s="4" t="s">
        <v>318</v>
      </c>
      <c r="D34" s="4" t="s">
        <v>318</v>
      </c>
      <c r="E34" s="4" t="s">
        <v>318</v>
      </c>
      <c r="F34" s="4">
        <v>163</v>
      </c>
      <c r="G34" s="9">
        <f>18462.74/1000</f>
        <v>18.46274</v>
      </c>
      <c r="H34" s="5">
        <v>5.61</v>
      </c>
      <c r="I34" s="5">
        <v>45.71</v>
      </c>
      <c r="J34" s="4" t="s">
        <v>99</v>
      </c>
      <c r="K34" s="4" t="s">
        <v>95</v>
      </c>
    </row>
    <row r="35" spans="1:11" ht="15" x14ac:dyDescent="0.2">
      <c r="A35" s="3" t="s">
        <v>109</v>
      </c>
      <c r="B35" s="4" t="s">
        <v>108</v>
      </c>
      <c r="C35" s="4" t="s">
        <v>318</v>
      </c>
      <c r="D35" s="4" t="s">
        <v>318</v>
      </c>
      <c r="E35" s="4" t="s">
        <v>318</v>
      </c>
      <c r="F35" s="4">
        <v>172</v>
      </c>
      <c r="G35" s="9">
        <f>19634.52/1000</f>
        <v>19.634520000000002</v>
      </c>
      <c r="H35" s="5">
        <v>9.59</v>
      </c>
      <c r="I35" s="5">
        <v>53.17</v>
      </c>
      <c r="J35" s="4" t="s">
        <v>99</v>
      </c>
      <c r="K35" s="4" t="s">
        <v>95</v>
      </c>
    </row>
    <row r="36" spans="1:11" ht="15" x14ac:dyDescent="0.2">
      <c r="A36" s="3" t="s">
        <v>111</v>
      </c>
      <c r="B36" s="4" t="s">
        <v>110</v>
      </c>
      <c r="C36" s="4" t="s">
        <v>318</v>
      </c>
      <c r="D36" s="4" t="s">
        <v>318</v>
      </c>
      <c r="E36" s="4" t="s">
        <v>318</v>
      </c>
      <c r="F36" s="4">
        <v>175</v>
      </c>
      <c r="G36" s="9">
        <f>19692.23/1000</f>
        <v>19.692229999999999</v>
      </c>
      <c r="H36" s="5">
        <v>5.59</v>
      </c>
      <c r="I36" s="5">
        <v>55.23</v>
      </c>
      <c r="J36" s="4" t="s">
        <v>99</v>
      </c>
      <c r="K36" s="4" t="s">
        <v>95</v>
      </c>
    </row>
    <row r="37" spans="1:11" ht="15" x14ac:dyDescent="0.2">
      <c r="A37" s="3" t="s">
        <v>114</v>
      </c>
      <c r="B37" s="4" t="s">
        <v>113</v>
      </c>
      <c r="C37" s="4" t="s">
        <v>318</v>
      </c>
      <c r="D37" s="4" t="s">
        <v>318</v>
      </c>
      <c r="E37" s="4" t="s">
        <v>318</v>
      </c>
      <c r="F37" s="4">
        <v>194</v>
      </c>
      <c r="G37" s="9">
        <f>21608.84/1000</f>
        <v>21.608840000000001</v>
      </c>
      <c r="H37" s="5">
        <v>6.19</v>
      </c>
      <c r="I37" s="5">
        <v>42.82</v>
      </c>
      <c r="J37" s="4" t="s">
        <v>112</v>
      </c>
      <c r="K37" s="4" t="s">
        <v>95</v>
      </c>
    </row>
    <row r="38" spans="1:11" ht="15" x14ac:dyDescent="0.2">
      <c r="A38" s="3" t="s">
        <v>116</v>
      </c>
      <c r="B38" s="4" t="s">
        <v>115</v>
      </c>
      <c r="C38" s="4" t="s">
        <v>318</v>
      </c>
      <c r="D38" s="4" t="s">
        <v>318</v>
      </c>
      <c r="E38" s="4" t="s">
        <v>318</v>
      </c>
      <c r="F38" s="4">
        <v>122</v>
      </c>
      <c r="G38" s="9">
        <f>13571.1/1000</f>
        <v>13.571099999999999</v>
      </c>
      <c r="H38" s="5">
        <v>6.3</v>
      </c>
      <c r="I38" s="5">
        <v>41.93</v>
      </c>
      <c r="J38" s="4" t="s">
        <v>112</v>
      </c>
      <c r="K38" s="4" t="s">
        <v>95</v>
      </c>
    </row>
    <row r="39" spans="1:11" ht="15" x14ac:dyDescent="0.2">
      <c r="A39" s="3" t="s">
        <v>118</v>
      </c>
      <c r="B39" s="4" t="s">
        <v>117</v>
      </c>
      <c r="C39" s="4" t="s">
        <v>318</v>
      </c>
      <c r="D39" s="4" t="s">
        <v>318</v>
      </c>
      <c r="E39" s="4" t="s">
        <v>318</v>
      </c>
      <c r="F39" s="4">
        <v>154</v>
      </c>
      <c r="G39" s="9">
        <f>17508.61/1000</f>
        <v>17.508610000000001</v>
      </c>
      <c r="H39" s="5">
        <v>5.38</v>
      </c>
      <c r="I39" s="5">
        <v>46.49</v>
      </c>
      <c r="J39" s="4" t="s">
        <v>112</v>
      </c>
      <c r="K39" s="4" t="s">
        <v>95</v>
      </c>
    </row>
    <row r="40" spans="1:11" ht="15" x14ac:dyDescent="0.2">
      <c r="A40" s="3" t="s">
        <v>120</v>
      </c>
      <c r="B40" s="4" t="s">
        <v>119</v>
      </c>
      <c r="C40" s="4" t="s">
        <v>318</v>
      </c>
      <c r="D40" s="4" t="s">
        <v>318</v>
      </c>
      <c r="E40" s="4" t="s">
        <v>318</v>
      </c>
      <c r="F40" s="4">
        <v>175</v>
      </c>
      <c r="G40" s="9">
        <f>19646.98/1000</f>
        <v>19.646979999999999</v>
      </c>
      <c r="H40" s="5">
        <v>6.24</v>
      </c>
      <c r="I40" s="5">
        <v>42.58</v>
      </c>
      <c r="J40" s="4" t="s">
        <v>112</v>
      </c>
      <c r="K40" s="4" t="s">
        <v>95</v>
      </c>
    </row>
    <row r="41" spans="1:11" ht="15" x14ac:dyDescent="0.2">
      <c r="A41" s="3" t="s">
        <v>122</v>
      </c>
      <c r="B41" s="4" t="s">
        <v>121</v>
      </c>
      <c r="C41" s="4" t="s">
        <v>318</v>
      </c>
      <c r="D41" s="4" t="s">
        <v>318</v>
      </c>
      <c r="E41" s="4" t="s">
        <v>318</v>
      </c>
      <c r="F41" s="4">
        <v>195</v>
      </c>
      <c r="G41" s="9">
        <f>22189.33/1000</f>
        <v>22.189330000000002</v>
      </c>
      <c r="H41" s="5">
        <v>6.87</v>
      </c>
      <c r="I41" s="5">
        <v>58.29</v>
      </c>
      <c r="J41" s="4" t="s">
        <v>112</v>
      </c>
      <c r="K41" s="4" t="s">
        <v>95</v>
      </c>
    </row>
    <row r="42" spans="1:11" ht="15" x14ac:dyDescent="0.2">
      <c r="A42" s="3" t="s">
        <v>124</v>
      </c>
      <c r="B42" s="4" t="s">
        <v>123</v>
      </c>
      <c r="C42" s="4" t="s">
        <v>318</v>
      </c>
      <c r="D42" s="4" t="s">
        <v>318</v>
      </c>
      <c r="E42" s="4" t="s">
        <v>318</v>
      </c>
      <c r="F42" s="4">
        <v>171</v>
      </c>
      <c r="G42" s="9">
        <f>18464.12/1000</f>
        <v>18.464119999999998</v>
      </c>
      <c r="H42" s="5">
        <v>6.93</v>
      </c>
      <c r="I42" s="5">
        <v>46.98</v>
      </c>
      <c r="J42" s="4" t="s">
        <v>112</v>
      </c>
      <c r="K42" s="4" t="s">
        <v>95</v>
      </c>
    </row>
    <row r="43" spans="1:11" ht="15" x14ac:dyDescent="0.2">
      <c r="A43" s="3" t="s">
        <v>126</v>
      </c>
      <c r="B43" s="4" t="s">
        <v>125</v>
      </c>
      <c r="C43" s="4" t="s">
        <v>318</v>
      </c>
      <c r="D43" s="4" t="s">
        <v>318</v>
      </c>
      <c r="E43" s="4" t="s">
        <v>318</v>
      </c>
      <c r="F43" s="4">
        <v>175</v>
      </c>
      <c r="G43" s="9">
        <f>19069.73/1000</f>
        <v>19.06973</v>
      </c>
      <c r="H43" s="5">
        <v>5.98</v>
      </c>
      <c r="I43" s="5">
        <v>39.22</v>
      </c>
      <c r="J43" s="4" t="s">
        <v>112</v>
      </c>
      <c r="K43" s="4" t="s">
        <v>95</v>
      </c>
    </row>
    <row r="44" spans="1:11" ht="15" x14ac:dyDescent="0.2">
      <c r="A44" s="3" t="s">
        <v>312</v>
      </c>
      <c r="B44" s="4" t="s">
        <v>308</v>
      </c>
      <c r="C44" s="4" t="s">
        <v>318</v>
      </c>
      <c r="D44" s="4" t="s">
        <v>318</v>
      </c>
      <c r="E44" s="4" t="s">
        <v>318</v>
      </c>
      <c r="F44" s="4">
        <v>69</v>
      </c>
      <c r="G44" s="9">
        <f>7559.89/1000</f>
        <v>7.5598900000000002</v>
      </c>
      <c r="H44" s="5">
        <v>9.4</v>
      </c>
      <c r="I44" s="5">
        <v>25.16</v>
      </c>
      <c r="J44" s="4" t="s">
        <v>112</v>
      </c>
      <c r="K44" s="4" t="s">
        <v>95</v>
      </c>
    </row>
    <row r="45" spans="1:11" ht="15" x14ac:dyDescent="0.2">
      <c r="A45" s="3" t="s">
        <v>130</v>
      </c>
      <c r="B45" s="4" t="s">
        <v>129</v>
      </c>
      <c r="C45" s="4" t="s">
        <v>318</v>
      </c>
      <c r="D45" s="4" t="s">
        <v>318</v>
      </c>
      <c r="E45" s="4" t="s">
        <v>318</v>
      </c>
      <c r="F45" s="4">
        <v>239</v>
      </c>
      <c r="G45" s="9">
        <f>26528.69/1000</f>
        <v>26.528689999999997</v>
      </c>
      <c r="H45" s="5">
        <v>8.61</v>
      </c>
      <c r="I45" s="5">
        <v>53.6</v>
      </c>
      <c r="J45" s="4" t="s">
        <v>128</v>
      </c>
      <c r="K45" s="4" t="s">
        <v>127</v>
      </c>
    </row>
    <row r="46" spans="1:11" ht="15" x14ac:dyDescent="0.2">
      <c r="A46" s="3" t="s">
        <v>133</v>
      </c>
      <c r="B46" s="4" t="s">
        <v>132</v>
      </c>
      <c r="C46" s="4" t="s">
        <v>318</v>
      </c>
      <c r="D46" s="4" t="s">
        <v>318</v>
      </c>
      <c r="E46" s="4" t="s">
        <v>318</v>
      </c>
      <c r="F46" s="4">
        <v>276</v>
      </c>
      <c r="G46" s="9">
        <f>30437.6/1000</f>
        <v>30.4376</v>
      </c>
      <c r="H46" s="5">
        <v>7.77</v>
      </c>
      <c r="I46" s="5">
        <v>61.71</v>
      </c>
      <c r="J46" s="4" t="s">
        <v>131</v>
      </c>
      <c r="K46" s="4" t="s">
        <v>127</v>
      </c>
    </row>
    <row r="47" spans="1:11" ht="15" x14ac:dyDescent="0.2">
      <c r="A47" s="3" t="s">
        <v>135</v>
      </c>
      <c r="B47" s="4" t="s">
        <v>134</v>
      </c>
      <c r="C47" s="4" t="s">
        <v>318</v>
      </c>
      <c r="D47" s="4" t="s">
        <v>318</v>
      </c>
      <c r="E47" s="4" t="s">
        <v>318</v>
      </c>
      <c r="F47" s="4">
        <v>231</v>
      </c>
      <c r="G47" s="9">
        <f>25877.83/1000</f>
        <v>25.877830000000003</v>
      </c>
      <c r="H47" s="5">
        <v>9.73</v>
      </c>
      <c r="I47" s="5">
        <v>61.69</v>
      </c>
      <c r="J47" s="4" t="s">
        <v>131</v>
      </c>
      <c r="K47" s="4" t="s">
        <v>127</v>
      </c>
    </row>
    <row r="48" spans="1:11" ht="15" x14ac:dyDescent="0.2">
      <c r="A48" s="3" t="s">
        <v>138</v>
      </c>
      <c r="B48" s="4" t="s">
        <v>137</v>
      </c>
      <c r="C48" s="4" t="s">
        <v>318</v>
      </c>
      <c r="D48" s="4" t="s">
        <v>318</v>
      </c>
      <c r="E48" s="4" t="s">
        <v>318</v>
      </c>
      <c r="F48" s="4">
        <v>138</v>
      </c>
      <c r="G48" s="9">
        <f>15752.13/1000</f>
        <v>15.752129999999999</v>
      </c>
      <c r="H48" s="5">
        <v>5.94</v>
      </c>
      <c r="I48" s="5">
        <v>41.98</v>
      </c>
      <c r="J48" s="4" t="s">
        <v>136</v>
      </c>
      <c r="K48" s="4" t="s">
        <v>127</v>
      </c>
    </row>
    <row r="49" spans="1:11" ht="15" x14ac:dyDescent="0.2">
      <c r="A49" s="3" t="s">
        <v>315</v>
      </c>
      <c r="B49" s="4" t="s">
        <v>140</v>
      </c>
      <c r="C49" s="4" t="s">
        <v>318</v>
      </c>
      <c r="D49" s="4" t="s">
        <v>318</v>
      </c>
      <c r="E49" s="4" t="s">
        <v>318</v>
      </c>
      <c r="F49" s="4">
        <v>139</v>
      </c>
      <c r="G49" s="9">
        <f>15569.75/1000</f>
        <v>15.569750000000001</v>
      </c>
      <c r="H49" s="5">
        <v>6.74</v>
      </c>
      <c r="I49" s="5">
        <v>44.31</v>
      </c>
      <c r="J49" s="4" t="s">
        <v>139</v>
      </c>
      <c r="K49" s="4" t="s">
        <v>127</v>
      </c>
    </row>
    <row r="50" spans="1:11" ht="15" x14ac:dyDescent="0.2">
      <c r="A50" s="3" t="s">
        <v>142</v>
      </c>
      <c r="B50" s="4" t="s">
        <v>141</v>
      </c>
      <c r="C50" s="4" t="s">
        <v>318</v>
      </c>
      <c r="D50" s="4" t="s">
        <v>318</v>
      </c>
      <c r="E50" s="4" t="s">
        <v>318</v>
      </c>
      <c r="F50" s="4">
        <v>237</v>
      </c>
      <c r="G50" s="9">
        <f>26897.72/1000</f>
        <v>26.89772</v>
      </c>
      <c r="H50" s="5">
        <v>6.1</v>
      </c>
      <c r="I50" s="5">
        <v>50.66</v>
      </c>
      <c r="J50" s="4" t="s">
        <v>139</v>
      </c>
      <c r="K50" s="4" t="s">
        <v>127</v>
      </c>
    </row>
    <row r="51" spans="1:11" ht="15" x14ac:dyDescent="0.2">
      <c r="A51" s="3" t="s">
        <v>144</v>
      </c>
      <c r="B51" s="4" t="s">
        <v>143</v>
      </c>
      <c r="C51" s="4" t="s">
        <v>318</v>
      </c>
      <c r="D51" s="4" t="s">
        <v>318</v>
      </c>
      <c r="E51" s="4" t="s">
        <v>318</v>
      </c>
      <c r="F51" s="4">
        <v>138</v>
      </c>
      <c r="G51" s="9">
        <f>15484.57/1000</f>
        <v>15.48457</v>
      </c>
      <c r="H51" s="5">
        <v>5.2</v>
      </c>
      <c r="I51" s="5">
        <v>42.46</v>
      </c>
      <c r="J51" s="4" t="s">
        <v>139</v>
      </c>
      <c r="K51" s="4" t="s">
        <v>127</v>
      </c>
    </row>
    <row r="52" spans="1:11" ht="15" x14ac:dyDescent="0.2">
      <c r="A52" s="3" t="s">
        <v>316</v>
      </c>
      <c r="B52" s="4" t="s">
        <v>145</v>
      </c>
      <c r="C52" s="4" t="s">
        <v>318</v>
      </c>
      <c r="D52" s="4" t="s">
        <v>318</v>
      </c>
      <c r="E52" s="4" t="s">
        <v>318</v>
      </c>
      <c r="F52" s="4">
        <v>137</v>
      </c>
      <c r="G52" s="9">
        <f>15585.61/1000</f>
        <v>15.585610000000001</v>
      </c>
      <c r="H52" s="5">
        <v>5.22</v>
      </c>
      <c r="I52" s="5">
        <v>61.81</v>
      </c>
      <c r="J52" s="4" t="s">
        <v>139</v>
      </c>
      <c r="K52" s="4" t="s">
        <v>127</v>
      </c>
    </row>
    <row r="53" spans="1:11" ht="15" x14ac:dyDescent="0.2">
      <c r="A53" s="3" t="s">
        <v>147</v>
      </c>
      <c r="B53" s="4" t="s">
        <v>146</v>
      </c>
      <c r="C53" s="4" t="s">
        <v>318</v>
      </c>
      <c r="D53" s="4" t="s">
        <v>318</v>
      </c>
      <c r="E53" s="4" t="s">
        <v>318</v>
      </c>
      <c r="F53" s="4">
        <v>434</v>
      </c>
      <c r="G53" s="9">
        <f>49274.2/1000</f>
        <v>49.2742</v>
      </c>
      <c r="H53" s="5">
        <v>5.55</v>
      </c>
      <c r="I53" s="5">
        <v>62.13</v>
      </c>
      <c r="J53" s="4" t="s">
        <v>139</v>
      </c>
      <c r="K53" s="4" t="s">
        <v>127</v>
      </c>
    </row>
    <row r="54" spans="1:11" ht="15" x14ac:dyDescent="0.2">
      <c r="A54" s="3" t="s">
        <v>150</v>
      </c>
      <c r="B54" s="3" t="s">
        <v>149</v>
      </c>
      <c r="C54" s="4" t="s">
        <v>151</v>
      </c>
      <c r="D54" s="4" t="s">
        <v>152</v>
      </c>
      <c r="E54" s="4">
        <v>0</v>
      </c>
      <c r="F54" s="4">
        <v>156</v>
      </c>
      <c r="G54" s="9">
        <v>17.622979999999998</v>
      </c>
      <c r="H54" s="5">
        <v>5.94</v>
      </c>
      <c r="I54" s="5">
        <v>47.47</v>
      </c>
      <c r="J54" s="3" t="s">
        <v>148</v>
      </c>
      <c r="K54" s="4" t="s">
        <v>127</v>
      </c>
    </row>
    <row r="55" spans="1:11" ht="15" x14ac:dyDescent="0.2">
      <c r="A55" s="3" t="s">
        <v>154</v>
      </c>
      <c r="B55" s="3" t="s">
        <v>153</v>
      </c>
      <c r="C55" s="4" t="s">
        <v>155</v>
      </c>
      <c r="D55" s="4" t="s">
        <v>156</v>
      </c>
      <c r="E55" s="4">
        <v>0</v>
      </c>
      <c r="F55" s="4">
        <v>155</v>
      </c>
      <c r="G55" s="9">
        <v>17.066380000000002</v>
      </c>
      <c r="H55" s="5">
        <v>4.9800000000000004</v>
      </c>
      <c r="I55" s="5">
        <v>41.19</v>
      </c>
      <c r="J55" s="3" t="s">
        <v>148</v>
      </c>
      <c r="K55" s="4" t="s">
        <v>127</v>
      </c>
    </row>
    <row r="56" spans="1:11" ht="15" x14ac:dyDescent="0.2">
      <c r="A56" s="3" t="s">
        <v>158</v>
      </c>
      <c r="B56" s="3" t="s">
        <v>157</v>
      </c>
      <c r="C56" s="4" t="s">
        <v>159</v>
      </c>
      <c r="D56" s="4" t="s">
        <v>160</v>
      </c>
      <c r="E56" s="4">
        <v>0</v>
      </c>
      <c r="F56" s="4">
        <v>155</v>
      </c>
      <c r="G56" s="9">
        <v>17.066380000000002</v>
      </c>
      <c r="H56" s="5">
        <v>4.9800000000000004</v>
      </c>
      <c r="I56" s="5">
        <v>41.19</v>
      </c>
      <c r="J56" s="3" t="s">
        <v>148</v>
      </c>
      <c r="K56" s="4" t="s">
        <v>127</v>
      </c>
    </row>
    <row r="57" spans="1:11" ht="15" x14ac:dyDescent="0.2">
      <c r="A57" s="3" t="s">
        <v>162</v>
      </c>
      <c r="B57" s="3" t="s">
        <v>161</v>
      </c>
      <c r="C57" s="4" t="s">
        <v>163</v>
      </c>
      <c r="D57" s="4" t="s">
        <v>164</v>
      </c>
      <c r="E57" s="4">
        <v>0</v>
      </c>
      <c r="F57" s="4">
        <v>200</v>
      </c>
      <c r="G57" s="9">
        <v>22.059099999999997</v>
      </c>
      <c r="H57" s="5">
        <v>9.24</v>
      </c>
      <c r="I57" s="5">
        <v>46.7</v>
      </c>
      <c r="J57" s="3" t="s">
        <v>148</v>
      </c>
      <c r="K57" s="4" t="s">
        <v>127</v>
      </c>
    </row>
    <row r="58" spans="1:11" ht="15" x14ac:dyDescent="0.2">
      <c r="A58" s="3" t="s">
        <v>166</v>
      </c>
      <c r="B58" s="3" t="s">
        <v>165</v>
      </c>
      <c r="C58" s="4" t="s">
        <v>155</v>
      </c>
      <c r="D58" s="4" t="s">
        <v>167</v>
      </c>
      <c r="E58" s="4">
        <v>0</v>
      </c>
      <c r="F58" s="4">
        <v>200</v>
      </c>
      <c r="G58" s="9">
        <v>22.031130000000001</v>
      </c>
      <c r="H58" s="5">
        <v>9.34</v>
      </c>
      <c r="I58" s="5">
        <v>47.3</v>
      </c>
      <c r="J58" s="3" t="s">
        <v>148</v>
      </c>
      <c r="K58" s="4" t="s">
        <v>127</v>
      </c>
    </row>
    <row r="59" spans="1:11" ht="15" x14ac:dyDescent="0.2">
      <c r="A59" s="3" t="s">
        <v>169</v>
      </c>
      <c r="B59" s="3" t="s">
        <v>168</v>
      </c>
      <c r="C59" s="4" t="s">
        <v>170</v>
      </c>
      <c r="D59" s="4" t="s">
        <v>171</v>
      </c>
      <c r="E59" s="4">
        <v>0</v>
      </c>
      <c r="F59" s="4">
        <v>229</v>
      </c>
      <c r="G59" s="9">
        <v>25.243860000000002</v>
      </c>
      <c r="H59" s="5">
        <v>8.9600000000000009</v>
      </c>
      <c r="I59" s="5">
        <v>57.17</v>
      </c>
      <c r="J59" s="3" t="s">
        <v>148</v>
      </c>
      <c r="K59" s="4" t="s">
        <v>127</v>
      </c>
    </row>
    <row r="60" spans="1:11" ht="15" x14ac:dyDescent="0.2">
      <c r="A60" s="3" t="s">
        <v>173</v>
      </c>
      <c r="B60" s="3" t="s">
        <v>172</v>
      </c>
      <c r="C60" s="4" t="s">
        <v>174</v>
      </c>
      <c r="D60" s="4" t="s">
        <v>175</v>
      </c>
      <c r="E60" s="4">
        <v>0</v>
      </c>
      <c r="F60" s="4">
        <v>229</v>
      </c>
      <c r="G60" s="9">
        <v>25.2288</v>
      </c>
      <c r="H60" s="5">
        <v>7.82</v>
      </c>
      <c r="I60" s="5">
        <v>57.95</v>
      </c>
      <c r="J60" s="3" t="s">
        <v>148</v>
      </c>
      <c r="K60" s="4" t="s">
        <v>127</v>
      </c>
    </row>
    <row r="61" spans="1:11" ht="15" x14ac:dyDescent="0.2">
      <c r="A61" s="3" t="s">
        <v>177</v>
      </c>
      <c r="B61" s="3" t="s">
        <v>176</v>
      </c>
      <c r="C61" s="4" t="s">
        <v>178</v>
      </c>
      <c r="D61" s="4" t="s">
        <v>179</v>
      </c>
      <c r="E61" s="4">
        <v>1</v>
      </c>
      <c r="F61" s="4">
        <v>343</v>
      </c>
      <c r="G61" s="9">
        <v>37.401789999999998</v>
      </c>
      <c r="H61" s="5">
        <v>9.51</v>
      </c>
      <c r="I61" s="5">
        <v>45.93</v>
      </c>
      <c r="J61" s="3" t="s">
        <v>148</v>
      </c>
      <c r="K61" s="4" t="s">
        <v>127</v>
      </c>
    </row>
    <row r="62" spans="1:11" ht="15" x14ac:dyDescent="0.2">
      <c r="A62" s="3" t="s">
        <v>183</v>
      </c>
      <c r="B62" s="3" t="s">
        <v>182</v>
      </c>
      <c r="C62" s="4" t="s">
        <v>184</v>
      </c>
      <c r="D62" s="4" t="s">
        <v>185</v>
      </c>
      <c r="E62" s="4">
        <v>0</v>
      </c>
      <c r="F62" s="4">
        <v>179</v>
      </c>
      <c r="G62" s="9">
        <v>19.62875</v>
      </c>
      <c r="H62" s="5">
        <v>7.07</v>
      </c>
      <c r="I62" s="5">
        <v>32.49</v>
      </c>
      <c r="J62" s="3" t="s">
        <v>181</v>
      </c>
      <c r="K62" s="4" t="s">
        <v>180</v>
      </c>
    </row>
    <row r="63" spans="1:11" ht="15" x14ac:dyDescent="0.2">
      <c r="A63" s="3" t="s">
        <v>187</v>
      </c>
      <c r="B63" s="3" t="s">
        <v>186</v>
      </c>
      <c r="C63" s="4" t="s">
        <v>184</v>
      </c>
      <c r="D63" s="4" t="s">
        <v>188</v>
      </c>
      <c r="E63" s="4">
        <v>0</v>
      </c>
      <c r="F63" s="4">
        <v>200</v>
      </c>
      <c r="G63" s="9">
        <v>20.296619999999997</v>
      </c>
      <c r="H63" s="5">
        <v>5.93</v>
      </c>
      <c r="I63" s="5">
        <v>42.76</v>
      </c>
      <c r="J63" s="3" t="s">
        <v>181</v>
      </c>
      <c r="K63" s="4" t="s">
        <v>180</v>
      </c>
    </row>
    <row r="64" spans="1:11" ht="15" x14ac:dyDescent="0.2">
      <c r="A64" s="3" t="s">
        <v>190</v>
      </c>
      <c r="B64" s="3" t="s">
        <v>189</v>
      </c>
      <c r="C64" s="4" t="s">
        <v>191</v>
      </c>
      <c r="D64" s="4" t="s">
        <v>192</v>
      </c>
      <c r="E64" s="4">
        <v>0</v>
      </c>
      <c r="F64" s="4">
        <v>246</v>
      </c>
      <c r="G64" s="9">
        <v>25.88017</v>
      </c>
      <c r="H64" s="5">
        <v>8.9600000000000009</v>
      </c>
      <c r="I64" s="5">
        <v>31.84</v>
      </c>
      <c r="J64" s="3" t="s">
        <v>181</v>
      </c>
      <c r="K64" s="4" t="s">
        <v>180</v>
      </c>
    </row>
    <row r="65" spans="1:11" ht="15" x14ac:dyDescent="0.2">
      <c r="A65" s="3" t="s">
        <v>194</v>
      </c>
      <c r="B65" s="3" t="s">
        <v>193</v>
      </c>
      <c r="C65" s="4" t="s">
        <v>191</v>
      </c>
      <c r="D65" s="4" t="s">
        <v>195</v>
      </c>
      <c r="E65" s="4">
        <v>0</v>
      </c>
      <c r="F65" s="4">
        <v>172</v>
      </c>
      <c r="G65" s="9">
        <v>19.219380000000001</v>
      </c>
      <c r="H65" s="5">
        <v>5.43</v>
      </c>
      <c r="I65" s="5">
        <v>53.17</v>
      </c>
      <c r="J65" s="3" t="s">
        <v>181</v>
      </c>
      <c r="K65" s="4" t="s">
        <v>180</v>
      </c>
    </row>
    <row r="66" spans="1:11" ht="15" x14ac:dyDescent="0.2">
      <c r="A66" s="3" t="s">
        <v>197</v>
      </c>
      <c r="B66" s="3" t="s">
        <v>196</v>
      </c>
      <c r="C66" s="4" t="s">
        <v>198</v>
      </c>
      <c r="D66" s="4" t="s">
        <v>199</v>
      </c>
      <c r="E66" s="4">
        <v>0</v>
      </c>
      <c r="F66" s="4">
        <v>172</v>
      </c>
      <c r="G66" s="9">
        <v>19.307459999999999</v>
      </c>
      <c r="H66" s="5">
        <v>5.25</v>
      </c>
      <c r="I66" s="5">
        <v>61.14</v>
      </c>
      <c r="J66" s="3" t="s">
        <v>181</v>
      </c>
      <c r="K66" s="4" t="s">
        <v>180</v>
      </c>
    </row>
    <row r="67" spans="1:11" ht="15" x14ac:dyDescent="0.2">
      <c r="A67" s="3" t="s">
        <v>201</v>
      </c>
      <c r="B67" s="3" t="s">
        <v>200</v>
      </c>
      <c r="C67" s="4" t="s">
        <v>202</v>
      </c>
      <c r="D67" s="4" t="s">
        <v>203</v>
      </c>
      <c r="E67" s="4">
        <v>0</v>
      </c>
      <c r="F67" s="4">
        <v>365</v>
      </c>
      <c r="G67" s="9">
        <v>37.41469</v>
      </c>
      <c r="H67" s="5">
        <v>8.36</v>
      </c>
      <c r="I67" s="5">
        <v>52.02</v>
      </c>
      <c r="J67" s="3" t="s">
        <v>181</v>
      </c>
      <c r="K67" s="4" t="s">
        <v>180</v>
      </c>
    </row>
    <row r="68" spans="1:11" ht="15" x14ac:dyDescent="0.2">
      <c r="A68" s="3" t="s">
        <v>205</v>
      </c>
      <c r="B68" s="3" t="s">
        <v>204</v>
      </c>
      <c r="C68" s="4" t="s">
        <v>202</v>
      </c>
      <c r="D68" s="4" t="s">
        <v>206</v>
      </c>
      <c r="E68" s="4">
        <v>0</v>
      </c>
      <c r="F68" s="4">
        <v>348</v>
      </c>
      <c r="G68" s="9">
        <v>37.61262</v>
      </c>
      <c r="H68" s="5">
        <v>10.88</v>
      </c>
      <c r="I68" s="5">
        <v>50.59</v>
      </c>
      <c r="J68" s="3" t="s">
        <v>181</v>
      </c>
      <c r="K68" s="4" t="s">
        <v>180</v>
      </c>
    </row>
    <row r="69" spans="1:11" ht="15" x14ac:dyDescent="0.2">
      <c r="A69" s="3" t="s">
        <v>209</v>
      </c>
      <c r="B69" s="3" t="s">
        <v>208</v>
      </c>
      <c r="C69" s="4" t="s">
        <v>210</v>
      </c>
      <c r="D69" s="4" t="s">
        <v>211</v>
      </c>
      <c r="E69" s="4">
        <v>0</v>
      </c>
      <c r="F69" s="4">
        <v>248</v>
      </c>
      <c r="G69" s="9">
        <v>25.886220000000002</v>
      </c>
      <c r="H69" s="5">
        <v>6.34</v>
      </c>
      <c r="I69" s="5">
        <v>47.13</v>
      </c>
      <c r="J69" s="3" t="s">
        <v>207</v>
      </c>
      <c r="K69" s="4" t="s">
        <v>180</v>
      </c>
    </row>
    <row r="70" spans="1:11" ht="15" x14ac:dyDescent="0.2">
      <c r="A70" s="3" t="s">
        <v>213</v>
      </c>
      <c r="B70" s="3" t="s">
        <v>212</v>
      </c>
      <c r="C70" s="4" t="s">
        <v>210</v>
      </c>
      <c r="D70" s="4" t="s">
        <v>214</v>
      </c>
      <c r="E70" s="4">
        <v>0</v>
      </c>
      <c r="F70" s="4">
        <v>175</v>
      </c>
      <c r="G70" s="9">
        <v>19.186240000000002</v>
      </c>
      <c r="H70" s="5">
        <v>5.67</v>
      </c>
      <c r="I70" s="5">
        <v>40.76</v>
      </c>
      <c r="J70" s="3" t="s">
        <v>207</v>
      </c>
      <c r="K70" s="4" t="s">
        <v>180</v>
      </c>
    </row>
    <row r="71" spans="1:11" ht="15" x14ac:dyDescent="0.2">
      <c r="A71" s="3" t="s">
        <v>216</v>
      </c>
      <c r="B71" s="3" t="s">
        <v>215</v>
      </c>
      <c r="C71" s="4" t="s">
        <v>217</v>
      </c>
      <c r="D71" s="4" t="s">
        <v>218</v>
      </c>
      <c r="E71" s="4">
        <v>0</v>
      </c>
      <c r="F71" s="4">
        <v>175</v>
      </c>
      <c r="G71" s="9">
        <v>19.18526</v>
      </c>
      <c r="H71" s="5">
        <v>5.86</v>
      </c>
      <c r="I71" s="5">
        <v>41.9</v>
      </c>
      <c r="J71" s="3" t="s">
        <v>207</v>
      </c>
      <c r="K71" s="4" t="s">
        <v>180</v>
      </c>
    </row>
    <row r="72" spans="1:11" ht="15" x14ac:dyDescent="0.2">
      <c r="A72" s="3" t="s">
        <v>220</v>
      </c>
      <c r="B72" s="3" t="s">
        <v>219</v>
      </c>
      <c r="C72" s="4" t="s">
        <v>221</v>
      </c>
      <c r="D72" s="4" t="s">
        <v>222</v>
      </c>
      <c r="E72" s="4">
        <v>0</v>
      </c>
      <c r="F72" s="4">
        <v>172</v>
      </c>
      <c r="G72" s="9">
        <v>19.084319999999998</v>
      </c>
      <c r="H72" s="5">
        <v>5.24</v>
      </c>
      <c r="I72" s="5">
        <v>49.44</v>
      </c>
      <c r="J72" s="3" t="s">
        <v>207</v>
      </c>
      <c r="K72" s="4" t="s">
        <v>180</v>
      </c>
    </row>
    <row r="73" spans="1:11" ht="15" x14ac:dyDescent="0.2">
      <c r="A73" s="3" t="s">
        <v>224</v>
      </c>
      <c r="B73" s="3" t="s">
        <v>223</v>
      </c>
      <c r="C73" s="4" t="s">
        <v>225</v>
      </c>
      <c r="D73" s="4" t="s">
        <v>226</v>
      </c>
      <c r="E73" s="4">
        <v>0</v>
      </c>
      <c r="F73" s="4">
        <v>268</v>
      </c>
      <c r="G73" s="9">
        <v>28.471080000000001</v>
      </c>
      <c r="H73" s="5">
        <v>10.1</v>
      </c>
      <c r="I73" s="5">
        <v>45.81</v>
      </c>
      <c r="J73" s="3" t="s">
        <v>207</v>
      </c>
      <c r="K73" s="4" t="s">
        <v>180</v>
      </c>
    </row>
    <row r="74" spans="1:11" ht="15" x14ac:dyDescent="0.2">
      <c r="A74" s="3" t="s">
        <v>228</v>
      </c>
      <c r="B74" s="3" t="s">
        <v>227</v>
      </c>
      <c r="C74" s="4" t="s">
        <v>229</v>
      </c>
      <c r="D74" s="4" t="s">
        <v>230</v>
      </c>
      <c r="E74" s="4">
        <v>0</v>
      </c>
      <c r="F74" s="4">
        <v>143</v>
      </c>
      <c r="G74" s="9">
        <v>15.5732</v>
      </c>
      <c r="H74" s="5">
        <v>5.62</v>
      </c>
      <c r="I74" s="5">
        <v>43.41</v>
      </c>
      <c r="J74" s="3" t="s">
        <v>207</v>
      </c>
      <c r="K74" s="4" t="s">
        <v>180</v>
      </c>
    </row>
    <row r="75" spans="1:11" ht="15" x14ac:dyDescent="0.2">
      <c r="A75" s="3" t="s">
        <v>232</v>
      </c>
      <c r="B75" s="3" t="s">
        <v>231</v>
      </c>
      <c r="C75" s="4" t="s">
        <v>233</v>
      </c>
      <c r="D75" s="4" t="s">
        <v>234</v>
      </c>
      <c r="E75" s="4">
        <v>0</v>
      </c>
      <c r="F75" s="4">
        <v>207</v>
      </c>
      <c r="G75" s="9">
        <v>20.793290000000002</v>
      </c>
      <c r="H75" s="5">
        <v>5.5</v>
      </c>
      <c r="I75" s="5">
        <v>31.41</v>
      </c>
      <c r="J75" s="3" t="s">
        <v>207</v>
      </c>
      <c r="K75" s="4" t="s">
        <v>180</v>
      </c>
    </row>
    <row r="76" spans="1:11" ht="15" x14ac:dyDescent="0.2">
      <c r="A76" s="3" t="s">
        <v>236</v>
      </c>
      <c r="B76" s="3" t="s">
        <v>235</v>
      </c>
      <c r="C76" s="4" t="s">
        <v>237</v>
      </c>
      <c r="D76" s="4" t="s">
        <v>238</v>
      </c>
      <c r="E76" s="4">
        <v>0</v>
      </c>
      <c r="F76" s="4">
        <v>309</v>
      </c>
      <c r="G76" s="9">
        <v>31.933919999999997</v>
      </c>
      <c r="H76" s="5">
        <v>10.49</v>
      </c>
      <c r="I76" s="5">
        <v>56.01</v>
      </c>
      <c r="J76" s="3" t="s">
        <v>207</v>
      </c>
      <c r="K76" s="4" t="s">
        <v>180</v>
      </c>
    </row>
    <row r="77" spans="1:11" ht="15" x14ac:dyDescent="0.2">
      <c r="A77" s="3" t="s">
        <v>241</v>
      </c>
      <c r="B77" s="3" t="s">
        <v>240</v>
      </c>
      <c r="C77" s="4" t="s">
        <v>242</v>
      </c>
      <c r="D77" s="4" t="s">
        <v>243</v>
      </c>
      <c r="E77" s="4">
        <v>0</v>
      </c>
      <c r="F77" s="4">
        <v>172</v>
      </c>
      <c r="G77" s="9">
        <v>18.75882</v>
      </c>
      <c r="H77" s="5">
        <v>5.05</v>
      </c>
      <c r="I77" s="5">
        <v>60.47</v>
      </c>
      <c r="J77" s="3" t="s">
        <v>239</v>
      </c>
      <c r="K77" s="4" t="s">
        <v>180</v>
      </c>
    </row>
    <row r="78" spans="1:11" ht="15" x14ac:dyDescent="0.2">
      <c r="A78" s="3" t="s">
        <v>245</v>
      </c>
      <c r="B78" s="3" t="s">
        <v>244</v>
      </c>
      <c r="C78" s="4" t="s">
        <v>242</v>
      </c>
      <c r="D78" s="4" t="s">
        <v>246</v>
      </c>
      <c r="E78" s="4">
        <v>0</v>
      </c>
      <c r="F78" s="4">
        <v>177</v>
      </c>
      <c r="G78" s="9">
        <v>19.317460000000001</v>
      </c>
      <c r="H78" s="5">
        <v>5.08</v>
      </c>
      <c r="I78" s="5">
        <v>67.63</v>
      </c>
      <c r="J78" s="3" t="s">
        <v>239</v>
      </c>
      <c r="K78" s="4" t="s">
        <v>180</v>
      </c>
    </row>
    <row r="79" spans="1:11" ht="15" x14ac:dyDescent="0.2">
      <c r="A79" s="3" t="s">
        <v>248</v>
      </c>
      <c r="B79" s="3" t="s">
        <v>247</v>
      </c>
      <c r="C79" s="4" t="s">
        <v>249</v>
      </c>
      <c r="D79" s="4" t="s">
        <v>250</v>
      </c>
      <c r="E79" s="4">
        <v>0</v>
      </c>
      <c r="F79" s="4">
        <v>242</v>
      </c>
      <c r="G79" s="9">
        <v>24.420580000000001</v>
      </c>
      <c r="H79" s="5">
        <v>6.16</v>
      </c>
      <c r="I79" s="5">
        <v>42.69</v>
      </c>
      <c r="J79" s="3" t="s">
        <v>239</v>
      </c>
      <c r="K79" s="4" t="s">
        <v>180</v>
      </c>
    </row>
    <row r="80" spans="1:11" ht="15" x14ac:dyDescent="0.2">
      <c r="A80" s="3" t="s">
        <v>252</v>
      </c>
      <c r="B80" s="3" t="s">
        <v>251</v>
      </c>
      <c r="C80" s="4" t="s">
        <v>253</v>
      </c>
      <c r="D80" s="4" t="s">
        <v>254</v>
      </c>
      <c r="E80" s="4">
        <v>0</v>
      </c>
      <c r="F80" s="4">
        <v>175</v>
      </c>
      <c r="G80" s="9">
        <v>18.953250000000001</v>
      </c>
      <c r="H80" s="5">
        <v>5.41</v>
      </c>
      <c r="I80" s="5">
        <v>39.94</v>
      </c>
      <c r="J80" s="3" t="s">
        <v>239</v>
      </c>
      <c r="K80" s="4" t="s">
        <v>180</v>
      </c>
    </row>
    <row r="81" spans="1:11" ht="15" x14ac:dyDescent="0.2">
      <c r="A81" s="3" t="s">
        <v>256</v>
      </c>
      <c r="B81" s="3" t="s">
        <v>255</v>
      </c>
      <c r="C81" s="4" t="s">
        <v>257</v>
      </c>
      <c r="D81" s="4" t="s">
        <v>258</v>
      </c>
      <c r="E81" s="4">
        <v>0</v>
      </c>
      <c r="F81" s="4">
        <v>175</v>
      </c>
      <c r="G81" s="9">
        <v>18.865089999999999</v>
      </c>
      <c r="H81" s="5">
        <v>5.24</v>
      </c>
      <c r="I81" s="5">
        <v>45.21</v>
      </c>
      <c r="J81" s="3" t="s">
        <v>239</v>
      </c>
      <c r="K81" s="4" t="s">
        <v>180</v>
      </c>
    </row>
    <row r="82" spans="1:11" ht="15" x14ac:dyDescent="0.2">
      <c r="A82" s="3" t="s">
        <v>260</v>
      </c>
      <c r="B82" s="3" t="s">
        <v>259</v>
      </c>
      <c r="C82" s="4" t="s">
        <v>261</v>
      </c>
      <c r="D82" s="4" t="s">
        <v>262</v>
      </c>
      <c r="E82" s="4">
        <v>0</v>
      </c>
      <c r="F82" s="4">
        <v>261</v>
      </c>
      <c r="G82" s="9">
        <v>28.487110000000001</v>
      </c>
      <c r="H82" s="5">
        <v>7.82</v>
      </c>
      <c r="I82" s="5">
        <v>47.56</v>
      </c>
      <c r="J82" s="3" t="s">
        <v>239</v>
      </c>
      <c r="K82" s="4" t="s">
        <v>180</v>
      </c>
    </row>
    <row r="83" spans="1:11" ht="15" x14ac:dyDescent="0.2">
      <c r="A83" s="3" t="s">
        <v>264</v>
      </c>
      <c r="B83" s="3" t="s">
        <v>263</v>
      </c>
      <c r="C83" s="4" t="s">
        <v>265</v>
      </c>
      <c r="D83" s="4" t="s">
        <v>266</v>
      </c>
      <c r="E83" s="4">
        <v>0</v>
      </c>
      <c r="F83" s="4">
        <v>190</v>
      </c>
      <c r="G83" s="9">
        <v>20.12087</v>
      </c>
      <c r="H83" s="5">
        <v>7.86</v>
      </c>
      <c r="I83" s="5">
        <v>51.06</v>
      </c>
      <c r="J83" s="3" t="s">
        <v>239</v>
      </c>
      <c r="K83" s="4" t="s">
        <v>180</v>
      </c>
    </row>
    <row r="84" spans="1:11" ht="15" x14ac:dyDescent="0.2">
      <c r="A84" s="3" t="s">
        <v>268</v>
      </c>
      <c r="B84" s="3" t="s">
        <v>267</v>
      </c>
      <c r="C84" s="4" t="s">
        <v>269</v>
      </c>
      <c r="D84" s="4" t="s">
        <v>270</v>
      </c>
      <c r="E84" s="4">
        <v>1</v>
      </c>
      <c r="F84" s="4">
        <v>202</v>
      </c>
      <c r="G84" s="9">
        <v>20.518189999999997</v>
      </c>
      <c r="H84" s="5">
        <v>6.1</v>
      </c>
      <c r="I84" s="5">
        <v>41.24</v>
      </c>
      <c r="J84" s="3" t="s">
        <v>239</v>
      </c>
      <c r="K84" s="4" t="s">
        <v>180</v>
      </c>
    </row>
    <row r="85" spans="1:11" ht="15" x14ac:dyDescent="0.2">
      <c r="A85" s="3" t="s">
        <v>272</v>
      </c>
      <c r="B85" s="3" t="s">
        <v>271</v>
      </c>
      <c r="C85" s="4" t="s">
        <v>273</v>
      </c>
      <c r="D85" s="4" t="s">
        <v>274</v>
      </c>
      <c r="E85" s="4">
        <v>0</v>
      </c>
      <c r="F85" s="4">
        <v>360</v>
      </c>
      <c r="G85" s="9">
        <v>37.505099999999999</v>
      </c>
      <c r="H85" s="5">
        <v>9.58</v>
      </c>
      <c r="I85" s="5">
        <v>64.69</v>
      </c>
      <c r="J85" s="3" t="s">
        <v>239</v>
      </c>
      <c r="K85" s="4" t="s">
        <v>180</v>
      </c>
    </row>
    <row r="86" spans="1:11" ht="15" x14ac:dyDescent="0.2">
      <c r="A86" s="3" t="s">
        <v>278</v>
      </c>
      <c r="B86" s="4" t="s">
        <v>277</v>
      </c>
      <c r="C86" s="4" t="s">
        <v>318</v>
      </c>
      <c r="D86" s="4" t="s">
        <v>318</v>
      </c>
      <c r="E86" s="4" t="s">
        <v>318</v>
      </c>
      <c r="F86" s="4">
        <v>192</v>
      </c>
      <c r="G86" s="9">
        <f>21439.89/1000</f>
        <v>21.439889999999998</v>
      </c>
      <c r="H86" s="5">
        <v>7.6</v>
      </c>
      <c r="I86" s="5">
        <v>37.619999999999997</v>
      </c>
      <c r="J86" s="4" t="s">
        <v>276</v>
      </c>
      <c r="K86" s="4" t="s">
        <v>275</v>
      </c>
    </row>
    <row r="87" spans="1:11" ht="15" x14ac:dyDescent="0.2">
      <c r="A87" s="3" t="s">
        <v>280</v>
      </c>
      <c r="B87" s="4" t="s">
        <v>279</v>
      </c>
      <c r="C87" s="4" t="s">
        <v>318</v>
      </c>
      <c r="D87" s="4" t="s">
        <v>318</v>
      </c>
      <c r="E87" s="4" t="s">
        <v>318</v>
      </c>
      <c r="F87" s="4">
        <v>241</v>
      </c>
      <c r="G87" s="9">
        <f>26765.71/1000</f>
        <v>26.765709999999999</v>
      </c>
      <c r="H87" s="5">
        <v>7.16</v>
      </c>
      <c r="I87" s="5">
        <v>42.17</v>
      </c>
      <c r="J87" s="4" t="s">
        <v>276</v>
      </c>
      <c r="K87" s="4" t="s">
        <v>275</v>
      </c>
    </row>
    <row r="88" spans="1:11" ht="15" x14ac:dyDescent="0.2">
      <c r="A88" s="3" t="s">
        <v>282</v>
      </c>
      <c r="B88" s="4" t="s">
        <v>281</v>
      </c>
      <c r="C88" s="4" t="s">
        <v>318</v>
      </c>
      <c r="D88" s="4" t="s">
        <v>318</v>
      </c>
      <c r="E88" s="4" t="s">
        <v>318</v>
      </c>
      <c r="F88" s="4">
        <v>156</v>
      </c>
      <c r="G88" s="9">
        <f>17415.99/1000</f>
        <v>17.415990000000001</v>
      </c>
      <c r="H88" s="5">
        <v>5.93</v>
      </c>
      <c r="I88" s="5">
        <v>33.32</v>
      </c>
      <c r="J88" s="4" t="s">
        <v>276</v>
      </c>
      <c r="K88" s="4" t="s">
        <v>275</v>
      </c>
    </row>
    <row r="89" spans="1:11" ht="15" x14ac:dyDescent="0.2">
      <c r="A89" s="3" t="s">
        <v>286</v>
      </c>
      <c r="B89" s="4" t="s">
        <v>285</v>
      </c>
      <c r="C89" s="4" t="s">
        <v>318</v>
      </c>
      <c r="D89" s="4" t="s">
        <v>318</v>
      </c>
      <c r="E89" s="4" t="s">
        <v>318</v>
      </c>
      <c r="F89" s="4">
        <v>284</v>
      </c>
      <c r="G89" s="9">
        <f>31611.02/1000</f>
        <v>31.61102</v>
      </c>
      <c r="H89" s="5">
        <v>5.38</v>
      </c>
      <c r="I89" s="5">
        <v>34.200000000000003</v>
      </c>
      <c r="J89" s="4" t="s">
        <v>284</v>
      </c>
      <c r="K89" s="4" t="s">
        <v>283</v>
      </c>
    </row>
    <row r="90" spans="1:11" ht="15" x14ac:dyDescent="0.2">
      <c r="A90" s="3" t="s">
        <v>289</v>
      </c>
      <c r="B90" s="4" t="s">
        <v>288</v>
      </c>
      <c r="C90" s="4" t="s">
        <v>318</v>
      </c>
      <c r="D90" s="4" t="s">
        <v>318</v>
      </c>
      <c r="E90" s="4" t="s">
        <v>318</v>
      </c>
      <c r="F90" s="4">
        <v>312</v>
      </c>
      <c r="G90" s="9">
        <f>34824.66/1000</f>
        <v>34.824660000000002</v>
      </c>
      <c r="H90" s="5">
        <v>5.86</v>
      </c>
      <c r="I90" s="5">
        <v>41.28</v>
      </c>
      <c r="J90" s="4" t="s">
        <v>287</v>
      </c>
      <c r="K90" s="4" t="s">
        <v>283</v>
      </c>
    </row>
    <row r="91" spans="1:11" ht="15" x14ac:dyDescent="0.2">
      <c r="A91" s="3" t="s">
        <v>290</v>
      </c>
      <c r="B91" s="4" t="s">
        <v>314</v>
      </c>
      <c r="C91" s="4" t="s">
        <v>318</v>
      </c>
      <c r="D91" s="4" t="s">
        <v>318</v>
      </c>
      <c r="E91" s="4" t="s">
        <v>318</v>
      </c>
      <c r="F91" s="4">
        <v>303</v>
      </c>
      <c r="G91" s="9">
        <f>33962.86/1000</f>
        <v>33.962859999999999</v>
      </c>
      <c r="H91" s="5">
        <v>7.04</v>
      </c>
      <c r="I91" s="5">
        <v>31.58</v>
      </c>
      <c r="J91" s="4" t="s">
        <v>287</v>
      </c>
      <c r="K91" s="4" t="s">
        <v>283</v>
      </c>
    </row>
    <row r="92" spans="1:11" ht="15" x14ac:dyDescent="0.2">
      <c r="A92" s="3" t="s">
        <v>292</v>
      </c>
      <c r="B92" s="4" t="s">
        <v>291</v>
      </c>
      <c r="C92" s="4" t="s">
        <v>318</v>
      </c>
      <c r="D92" s="4" t="s">
        <v>318</v>
      </c>
      <c r="E92" s="4" t="s">
        <v>318</v>
      </c>
      <c r="F92" s="4">
        <v>179</v>
      </c>
      <c r="G92" s="9">
        <f>19981.58/1000</f>
        <v>19.981580000000001</v>
      </c>
      <c r="H92" s="5">
        <v>4.9800000000000004</v>
      </c>
      <c r="I92" s="5">
        <v>47.33</v>
      </c>
      <c r="J92" s="4" t="s">
        <v>287</v>
      </c>
      <c r="K92" s="4" t="s">
        <v>283</v>
      </c>
    </row>
    <row r="93" spans="1:11" ht="15" x14ac:dyDescent="0.2">
      <c r="A93" s="3" t="s">
        <v>294</v>
      </c>
      <c r="B93" s="4" t="s">
        <v>293</v>
      </c>
      <c r="C93" s="4" t="s">
        <v>318</v>
      </c>
      <c r="D93" s="4" t="s">
        <v>318</v>
      </c>
      <c r="E93" s="4" t="s">
        <v>318</v>
      </c>
      <c r="F93" s="4">
        <v>144</v>
      </c>
      <c r="G93" s="9">
        <f>16362.56/1000</f>
        <v>16.362559999999998</v>
      </c>
      <c r="H93" s="5">
        <v>6.52</v>
      </c>
      <c r="I93" s="5">
        <v>40.520000000000003</v>
      </c>
      <c r="J93" s="4" t="s">
        <v>287</v>
      </c>
      <c r="K93" s="4" t="s">
        <v>283</v>
      </c>
    </row>
    <row r="94" spans="1:11" ht="15" x14ac:dyDescent="0.2">
      <c r="A94" s="3" t="s">
        <v>313</v>
      </c>
      <c r="B94" s="4" t="s">
        <v>309</v>
      </c>
      <c r="C94" s="4" t="s">
        <v>318</v>
      </c>
      <c r="D94" s="4" t="s">
        <v>318</v>
      </c>
      <c r="E94" s="4" t="s">
        <v>318</v>
      </c>
      <c r="F94" s="4">
        <v>117</v>
      </c>
      <c r="G94" s="9">
        <f>13428.41/1000</f>
        <v>13.42841</v>
      </c>
      <c r="H94" s="5">
        <v>8.1</v>
      </c>
      <c r="I94" s="5">
        <v>28.08</v>
      </c>
      <c r="J94" s="4" t="s">
        <v>287</v>
      </c>
      <c r="K94" s="4" t="s">
        <v>283</v>
      </c>
    </row>
    <row r="95" spans="1:11" ht="15" x14ac:dyDescent="0.2">
      <c r="A95" s="3" t="s">
        <v>297</v>
      </c>
      <c r="B95" s="4" t="s">
        <v>296</v>
      </c>
      <c r="C95" s="4" t="s">
        <v>318</v>
      </c>
      <c r="D95" s="4" t="s">
        <v>318</v>
      </c>
      <c r="E95" s="4" t="s">
        <v>318</v>
      </c>
      <c r="F95" s="4">
        <v>325</v>
      </c>
      <c r="G95" s="9">
        <f>35492.14/1000</f>
        <v>35.492139999999999</v>
      </c>
      <c r="H95" s="5">
        <v>5.55</v>
      </c>
      <c r="I95" s="5">
        <v>33.78</v>
      </c>
      <c r="J95" s="4" t="s">
        <v>295</v>
      </c>
      <c r="K95" s="4" t="s">
        <v>283</v>
      </c>
    </row>
    <row r="96" spans="1:11" ht="15" x14ac:dyDescent="0.2">
      <c r="A96" s="3" t="s">
        <v>299</v>
      </c>
      <c r="B96" s="4" t="s">
        <v>298</v>
      </c>
      <c r="C96" s="4" t="s">
        <v>318</v>
      </c>
      <c r="D96" s="4" t="s">
        <v>318</v>
      </c>
      <c r="E96" s="4" t="s">
        <v>318</v>
      </c>
      <c r="F96" s="4">
        <v>197</v>
      </c>
      <c r="G96" s="9">
        <f>22458.76/1000</f>
        <v>22.458759999999998</v>
      </c>
      <c r="H96" s="5">
        <v>6.26</v>
      </c>
      <c r="I96" s="5">
        <v>50.2</v>
      </c>
      <c r="J96" s="4" t="s">
        <v>295</v>
      </c>
      <c r="K96" s="4" t="s">
        <v>283</v>
      </c>
    </row>
    <row r="97" spans="1:11" ht="15" x14ac:dyDescent="0.2">
      <c r="A97" s="3" t="s">
        <v>301</v>
      </c>
      <c r="B97" s="4" t="s">
        <v>300</v>
      </c>
      <c r="C97" s="4" t="s">
        <v>318</v>
      </c>
      <c r="D97" s="4" t="s">
        <v>318</v>
      </c>
      <c r="E97" s="4" t="s">
        <v>318</v>
      </c>
      <c r="F97" s="4">
        <v>206</v>
      </c>
      <c r="G97" s="9">
        <f>23242.78/1000</f>
        <v>23.24278</v>
      </c>
      <c r="H97" s="5">
        <v>9.14</v>
      </c>
      <c r="I97" s="5">
        <v>52.7</v>
      </c>
      <c r="J97" s="4" t="s">
        <v>295</v>
      </c>
      <c r="K97" s="4" t="s">
        <v>283</v>
      </c>
    </row>
    <row r="98" spans="1:11" ht="15" x14ac:dyDescent="0.2">
      <c r="A98" s="3" t="s">
        <v>303</v>
      </c>
      <c r="B98" s="4" t="s">
        <v>302</v>
      </c>
      <c r="C98" s="4" t="s">
        <v>318</v>
      </c>
      <c r="D98" s="4" t="s">
        <v>318</v>
      </c>
      <c r="E98" s="4" t="s">
        <v>318</v>
      </c>
      <c r="F98" s="4">
        <v>208</v>
      </c>
      <c r="G98" s="9">
        <f>23632.37/1000</f>
        <v>23.632369999999998</v>
      </c>
      <c r="H98" s="5">
        <v>8.86</v>
      </c>
      <c r="I98" s="5">
        <v>60.72</v>
      </c>
      <c r="J98" s="4" t="s">
        <v>295</v>
      </c>
      <c r="K98" s="4" t="s">
        <v>283</v>
      </c>
    </row>
    <row r="99" spans="1:11" ht="15" x14ac:dyDescent="0.2">
      <c r="A99" s="6" t="s">
        <v>305</v>
      </c>
      <c r="B99" s="7" t="s">
        <v>304</v>
      </c>
      <c r="C99" s="7" t="s">
        <v>318</v>
      </c>
      <c r="D99" s="7" t="s">
        <v>318</v>
      </c>
      <c r="E99" s="7" t="s">
        <v>318</v>
      </c>
      <c r="F99" s="7">
        <v>60</v>
      </c>
      <c r="G99" s="10">
        <f>6611.59/1000</f>
        <v>6.6115900000000005</v>
      </c>
      <c r="H99" s="8">
        <v>4.21</v>
      </c>
      <c r="I99" s="8">
        <v>40.06</v>
      </c>
      <c r="J99" s="7" t="s">
        <v>295</v>
      </c>
      <c r="K99" s="7" t="s">
        <v>283</v>
      </c>
    </row>
    <row r="100" spans="1:11" ht="15" x14ac:dyDescent="0.2">
      <c r="A100" s="13" t="s">
        <v>321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4"/>
    </row>
  </sheetData>
  <mergeCells count="2">
    <mergeCell ref="A1:K1"/>
    <mergeCell ref="A100:K10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高天</dc:creator>
  <cp:lastModifiedBy>高天</cp:lastModifiedBy>
  <dcterms:created xsi:type="dcterms:W3CDTF">2021-12-27T09:46:12Z</dcterms:created>
  <dcterms:modified xsi:type="dcterms:W3CDTF">2022-01-21T09:38:44Z</dcterms:modified>
</cp:coreProperties>
</file>