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per preparation and Review\HU Zhangxi\Hu_Paper 7 Prorocentrum donghaiense &amp; Cyst\MS\Internation Journal of Molecular Science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6" i="1" l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50" i="1"/>
  <c r="E50" i="1"/>
  <c r="F49" i="1"/>
  <c r="E49" i="1"/>
  <c r="F48" i="1"/>
  <c r="E48" i="1"/>
  <c r="F47" i="1"/>
  <c r="E47" i="1"/>
  <c r="F46" i="1"/>
  <c r="E46" i="1"/>
  <c r="F45" i="1"/>
  <c r="E45" i="1"/>
</calcChain>
</file>

<file path=xl/sharedStrings.xml><?xml version="1.0" encoding="utf-8"?>
<sst xmlns="http://schemas.openxmlformats.org/spreadsheetml/2006/main" count="367" uniqueCount="152">
  <si>
    <t>Sampling date</t>
  </si>
  <si>
    <t>East China Sea</t>
  </si>
  <si>
    <t>April 2018</t>
  </si>
  <si>
    <t>ECS1</t>
  </si>
  <si>
    <t>ECS2</t>
  </si>
  <si>
    <t>ND</t>
  </si>
  <si>
    <t>ECS3</t>
  </si>
  <si>
    <t>ECS4</t>
  </si>
  <si>
    <t>ECS5</t>
  </si>
  <si>
    <t>ECS6</t>
  </si>
  <si>
    <t>ECS7</t>
  </si>
  <si>
    <t>ECS8</t>
  </si>
  <si>
    <t>ECS9</t>
  </si>
  <si>
    <t>ECS10</t>
  </si>
  <si>
    <t>ECS11</t>
  </si>
  <si>
    <t>ECS12</t>
  </si>
  <si>
    <t>ECS13</t>
  </si>
  <si>
    <t>ECS14</t>
  </si>
  <si>
    <t>ECS15</t>
  </si>
  <si>
    <t>ECS16</t>
  </si>
  <si>
    <t>ECS17</t>
  </si>
  <si>
    <t>ECS18</t>
  </si>
  <si>
    <t>ECS19</t>
  </si>
  <si>
    <t>ECS20</t>
  </si>
  <si>
    <t>ECS21</t>
  </si>
  <si>
    <t>ECS22</t>
  </si>
  <si>
    <t>ECS23</t>
  </si>
  <si>
    <t>ECS24</t>
  </si>
  <si>
    <t>ECS25</t>
  </si>
  <si>
    <t>ECS26</t>
  </si>
  <si>
    <t>ECS27</t>
  </si>
  <si>
    <t>ECS28</t>
  </si>
  <si>
    <t>ECS29</t>
  </si>
  <si>
    <t>ECS30</t>
  </si>
  <si>
    <t>ECS31</t>
  </si>
  <si>
    <t>ECS32</t>
  </si>
  <si>
    <t>ECS33</t>
  </si>
  <si>
    <t>ECS34</t>
  </si>
  <si>
    <t>ECS35</t>
  </si>
  <si>
    <t>ECS36</t>
  </si>
  <si>
    <t>ECS37</t>
  </si>
  <si>
    <t>January 2018</t>
  </si>
  <si>
    <t>ECS38</t>
  </si>
  <si>
    <t>ECS39</t>
  </si>
  <si>
    <t>ECS40</t>
  </si>
  <si>
    <t>ECS41</t>
  </si>
  <si>
    <t>ECS42</t>
  </si>
  <si>
    <t>ECS43</t>
  </si>
  <si>
    <t>April 2016</t>
  </si>
  <si>
    <t>ECS44</t>
  </si>
  <si>
    <t>ECS45</t>
  </si>
  <si>
    <t>ECS46</t>
  </si>
  <si>
    <t>ECS47</t>
  </si>
  <si>
    <t>ECS48</t>
  </si>
  <si>
    <t>ECS49</t>
  </si>
  <si>
    <t>March 2016</t>
  </si>
  <si>
    <t>ECS50</t>
  </si>
  <si>
    <t>ECS51</t>
  </si>
  <si>
    <t>ECS52</t>
  </si>
  <si>
    <t>May 2015</t>
  </si>
  <si>
    <t>ECS53</t>
  </si>
  <si>
    <t>ECS54</t>
  </si>
  <si>
    <t>ECS55</t>
  </si>
  <si>
    <t>ECS56</t>
  </si>
  <si>
    <t>ECS57</t>
  </si>
  <si>
    <t>ECS58</t>
  </si>
  <si>
    <t>ECS59</t>
  </si>
  <si>
    <t>ECS60</t>
  </si>
  <si>
    <t>ECS61</t>
  </si>
  <si>
    <t>ECS62</t>
  </si>
  <si>
    <t>ECS63</t>
  </si>
  <si>
    <t>ECS64</t>
  </si>
  <si>
    <t>ECS65</t>
  </si>
  <si>
    <t>ECS66</t>
  </si>
  <si>
    <t>ECS67</t>
  </si>
  <si>
    <t>ECS68</t>
  </si>
  <si>
    <t>ECS69</t>
  </si>
  <si>
    <t>ECS70</t>
  </si>
  <si>
    <t>South China Sea</t>
  </si>
  <si>
    <t>January 2016</t>
  </si>
  <si>
    <t>February 2016</t>
  </si>
  <si>
    <t>Yellow Sea</t>
  </si>
  <si>
    <t>April 2014</t>
  </si>
  <si>
    <t>YS1</t>
  </si>
  <si>
    <t>YS2</t>
  </si>
  <si>
    <t>YS3</t>
  </si>
  <si>
    <t>November 2015</t>
  </si>
  <si>
    <t>YS4</t>
  </si>
  <si>
    <t>YS5</t>
  </si>
  <si>
    <t>YS6</t>
  </si>
  <si>
    <t>YS7</t>
  </si>
  <si>
    <t>YS8</t>
  </si>
  <si>
    <t>YS9</t>
  </si>
  <si>
    <t>YS10</t>
  </si>
  <si>
    <t>YS11</t>
  </si>
  <si>
    <t>YS12</t>
  </si>
  <si>
    <t>June 2014</t>
  </si>
  <si>
    <t>YS13</t>
  </si>
  <si>
    <t>YS14</t>
  </si>
  <si>
    <t>YS15</t>
  </si>
  <si>
    <t>YS16</t>
  </si>
  <si>
    <t>YS17</t>
  </si>
  <si>
    <t>YS18</t>
  </si>
  <si>
    <t>YS19</t>
  </si>
  <si>
    <t>YS20</t>
  </si>
  <si>
    <t>YS21</t>
  </si>
  <si>
    <t>YS22</t>
  </si>
  <si>
    <t>Bohai Sea</t>
  </si>
  <si>
    <t>December 2015</t>
  </si>
  <si>
    <t>BS1</t>
  </si>
  <si>
    <t>BS2</t>
  </si>
  <si>
    <t>BS3</t>
  </si>
  <si>
    <t>May 2014</t>
  </si>
  <si>
    <t>BS4</t>
  </si>
  <si>
    <t>BS5</t>
  </si>
  <si>
    <t>BS6</t>
  </si>
  <si>
    <t>BS7</t>
  </si>
  <si>
    <t>BS8</t>
  </si>
  <si>
    <t>China Seas</t>
    <phoneticPr fontId="1" type="noConversion"/>
  </si>
  <si>
    <t>Water depth (m)</t>
    <phoneticPr fontId="1" type="noConversion"/>
  </si>
  <si>
    <t>Sampling stations</t>
    <phoneticPr fontId="1" type="noConversion"/>
  </si>
  <si>
    <t>Cysts/ 32g wet sediment (using qPCR)</t>
    <phoneticPr fontId="1" type="noConversion"/>
  </si>
  <si>
    <t>Cysts/ 32g wet sediment (using FISH)</t>
    <phoneticPr fontId="1" type="noConversion"/>
  </si>
  <si>
    <r>
      <t>Longitude (</t>
    </r>
    <r>
      <rPr>
        <sz val="12"/>
        <color theme="1"/>
        <rFont val="Malgun Gothic Semilight"/>
        <family val="2"/>
        <charset val="134"/>
      </rPr>
      <t>˚</t>
    </r>
    <r>
      <rPr>
        <sz val="12"/>
        <color theme="1"/>
        <rFont val="Times New Roman"/>
        <family val="1"/>
      </rPr>
      <t>)</t>
    </r>
    <phoneticPr fontId="1" type="noConversion"/>
  </si>
  <si>
    <r>
      <t>Latitude (</t>
    </r>
    <r>
      <rPr>
        <sz val="12"/>
        <color theme="1"/>
        <rFont val="Malgun Gothic Semilight"/>
        <family val="2"/>
        <charset val="134"/>
      </rPr>
      <t>˚</t>
    </r>
    <r>
      <rPr>
        <sz val="12"/>
        <color theme="1"/>
        <rFont val="Times New Roman"/>
        <family val="1"/>
      </rPr>
      <t>)</t>
    </r>
    <phoneticPr fontId="1" type="noConversion"/>
  </si>
  <si>
    <t>SCS1</t>
    <phoneticPr fontId="1" type="noConversion"/>
  </si>
  <si>
    <t>SCS2</t>
  </si>
  <si>
    <t>SCS3</t>
  </si>
  <si>
    <t>SCS4</t>
  </si>
  <si>
    <t>SCS5</t>
  </si>
  <si>
    <t>SCS6</t>
  </si>
  <si>
    <t>SCS7</t>
  </si>
  <si>
    <t>SCS8</t>
  </si>
  <si>
    <t>SCS9</t>
  </si>
  <si>
    <t>SCS10</t>
  </si>
  <si>
    <t>SCS11</t>
  </si>
  <si>
    <t>SCS12</t>
  </si>
  <si>
    <t>SCS13</t>
  </si>
  <si>
    <t>SCS14</t>
  </si>
  <si>
    <t>SCS15</t>
  </si>
  <si>
    <t>SCS16</t>
  </si>
  <si>
    <t>SCS17</t>
  </si>
  <si>
    <t>SCS18</t>
  </si>
  <si>
    <t>SCS19</t>
  </si>
  <si>
    <t>SCS20</t>
  </si>
  <si>
    <t>SCS21</t>
  </si>
  <si>
    <t>SCS22</t>
  </si>
  <si>
    <t>SCS23</t>
  </si>
  <si>
    <t>SCS24</t>
  </si>
  <si>
    <t>SCS25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</si>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</sst>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Malgun Gothic Semilight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176" fontId="2" fillId="0" borderId="0" xfId="0" applyNumberFormat="1" applyFont="1"/>
    <xf numFmtId="1" fontId="2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Normal="100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D124" sqref="D124"/>
    </sheetView>
  </sheetViews>
  <sheetFormatPr defaultRowHeight="15.5" x14ac:dyDescent="0.35"/>
  <cols>
    <col min="1" max="1" width="15.08203125" style="21" bestFit="1" customWidth="1"/>
    <col min="2" max="2" width="15.75" style="5" bestFit="1" customWidth="1"/>
    <col min="3" max="3" width="14.75" style="14" bestFit="1" customWidth="1"/>
    <col min="4" max="4" width="15.08203125" style="5" bestFit="1" customWidth="1"/>
    <col min="5" max="5" width="12" style="15" bestFit="1" customWidth="1"/>
    <col min="6" max="6" width="10.4140625" style="15" bestFit="1" customWidth="1"/>
    <col min="7" max="7" width="20.9140625" style="14" customWidth="1"/>
    <col min="8" max="8" width="21.5" style="16" customWidth="1"/>
    <col min="9" max="16384" width="8.6640625" style="14"/>
  </cols>
  <sheetData>
    <row r="1" spans="1:8" ht="32" thickTop="1" thickBot="1" x14ac:dyDescent="0.4">
      <c r="A1" s="17" t="s">
        <v>118</v>
      </c>
      <c r="B1" s="1" t="s">
        <v>120</v>
      </c>
      <c r="C1" s="1" t="s">
        <v>0</v>
      </c>
      <c r="D1" s="1" t="s">
        <v>119</v>
      </c>
      <c r="E1" s="2" t="s">
        <v>123</v>
      </c>
      <c r="F1" s="2" t="s">
        <v>124</v>
      </c>
      <c r="G1" s="3" t="s">
        <v>121</v>
      </c>
      <c r="H1" s="4" t="s">
        <v>122</v>
      </c>
    </row>
    <row r="2" spans="1:8" ht="16" thickTop="1" x14ac:dyDescent="0.35">
      <c r="A2" s="18" t="s">
        <v>1</v>
      </c>
      <c r="B2" s="5" t="s">
        <v>3</v>
      </c>
      <c r="C2" s="5" t="s">
        <v>2</v>
      </c>
      <c r="D2" s="5">
        <v>21.3</v>
      </c>
      <c r="E2" s="6">
        <v>120.18833333333333</v>
      </c>
      <c r="F2" s="6">
        <v>26.508166666666668</v>
      </c>
      <c r="G2" s="7">
        <v>0</v>
      </c>
      <c r="H2" s="7">
        <v>4</v>
      </c>
    </row>
    <row r="3" spans="1:8" x14ac:dyDescent="0.35">
      <c r="A3" s="19"/>
      <c r="B3" s="5" t="s">
        <v>4</v>
      </c>
      <c r="C3" s="5" t="s">
        <v>2</v>
      </c>
      <c r="D3" s="5">
        <v>36.200000000000003</v>
      </c>
      <c r="E3" s="6">
        <v>120.29966666666667</v>
      </c>
      <c r="F3" s="6">
        <v>26.444833333333332</v>
      </c>
      <c r="G3" s="7">
        <v>0</v>
      </c>
      <c r="H3" s="7" t="s">
        <v>5</v>
      </c>
    </row>
    <row r="4" spans="1:8" x14ac:dyDescent="0.35">
      <c r="A4" s="19"/>
      <c r="B4" s="5" t="s">
        <v>6</v>
      </c>
      <c r="C4" s="5" t="s">
        <v>2</v>
      </c>
      <c r="D4" s="5">
        <v>46</v>
      </c>
      <c r="E4" s="6">
        <v>120.395</v>
      </c>
      <c r="F4" s="6">
        <v>26.396166666666666</v>
      </c>
      <c r="G4" s="7">
        <v>0</v>
      </c>
      <c r="H4" s="7" t="s">
        <v>5</v>
      </c>
    </row>
    <row r="5" spans="1:8" x14ac:dyDescent="0.35">
      <c r="A5" s="19"/>
      <c r="B5" s="5" t="s">
        <v>7</v>
      </c>
      <c r="C5" s="5" t="s">
        <v>2</v>
      </c>
      <c r="D5" s="5">
        <v>49</v>
      </c>
      <c r="E5" s="6">
        <v>120.44833333333334</v>
      </c>
      <c r="F5" s="6">
        <v>26.315000000000001</v>
      </c>
      <c r="G5" s="7">
        <v>0</v>
      </c>
      <c r="H5" s="7" t="s">
        <v>5</v>
      </c>
    </row>
    <row r="6" spans="1:8" x14ac:dyDescent="0.35">
      <c r="A6" s="19"/>
      <c r="B6" s="5" t="s">
        <v>8</v>
      </c>
      <c r="C6" s="5" t="s">
        <v>2</v>
      </c>
      <c r="D6" s="5">
        <v>61.5</v>
      </c>
      <c r="E6" s="6">
        <v>120.54433333333333</v>
      </c>
      <c r="F6" s="6">
        <v>26.278333333333332</v>
      </c>
      <c r="G6" s="7">
        <v>0</v>
      </c>
      <c r="H6" s="7" t="s">
        <v>5</v>
      </c>
    </row>
    <row r="7" spans="1:8" x14ac:dyDescent="0.35">
      <c r="A7" s="19"/>
      <c r="B7" s="5" t="s">
        <v>9</v>
      </c>
      <c r="C7" s="5" t="s">
        <v>2</v>
      </c>
      <c r="D7" s="5">
        <v>74.599999999999994</v>
      </c>
      <c r="E7" s="6">
        <v>120.82066666666667</v>
      </c>
      <c r="F7" s="6">
        <v>26.180833333333332</v>
      </c>
      <c r="G7" s="7">
        <v>0</v>
      </c>
      <c r="H7" s="7" t="s">
        <v>5</v>
      </c>
    </row>
    <row r="8" spans="1:8" x14ac:dyDescent="0.35">
      <c r="A8" s="19"/>
      <c r="B8" s="5" t="s">
        <v>10</v>
      </c>
      <c r="C8" s="5" t="s">
        <v>2</v>
      </c>
      <c r="D8" s="5">
        <v>80</v>
      </c>
      <c r="E8" s="6">
        <v>121.01983333333334</v>
      </c>
      <c r="F8" s="6">
        <v>26.076833333333333</v>
      </c>
      <c r="G8" s="7">
        <v>0</v>
      </c>
      <c r="H8" s="7">
        <v>0</v>
      </c>
    </row>
    <row r="9" spans="1:8" x14ac:dyDescent="0.35">
      <c r="A9" s="19"/>
      <c r="B9" s="5" t="s">
        <v>11</v>
      </c>
      <c r="C9" s="5" t="s">
        <v>2</v>
      </c>
      <c r="D9" s="5">
        <v>13.9</v>
      </c>
      <c r="E9" s="6">
        <v>119.87383333333334</v>
      </c>
      <c r="F9" s="6">
        <v>25.961833333333335</v>
      </c>
      <c r="G9" s="7">
        <v>0</v>
      </c>
      <c r="H9" s="7">
        <v>2</v>
      </c>
    </row>
    <row r="10" spans="1:8" x14ac:dyDescent="0.35">
      <c r="A10" s="19"/>
      <c r="B10" s="5" t="s">
        <v>12</v>
      </c>
      <c r="C10" s="5" t="s">
        <v>2</v>
      </c>
      <c r="D10" s="5">
        <v>42.6</v>
      </c>
      <c r="E10" s="6">
        <v>120.02466666666666</v>
      </c>
      <c r="F10" s="6">
        <v>25.929500000000001</v>
      </c>
      <c r="G10" s="7">
        <v>0</v>
      </c>
      <c r="H10" s="7" t="s">
        <v>5</v>
      </c>
    </row>
    <row r="11" spans="1:8" x14ac:dyDescent="0.35">
      <c r="A11" s="19"/>
      <c r="B11" s="5" t="s">
        <v>13</v>
      </c>
      <c r="C11" s="5" t="s">
        <v>2</v>
      </c>
      <c r="D11" s="5">
        <v>44</v>
      </c>
      <c r="E11" s="6">
        <v>120.11333333333333</v>
      </c>
      <c r="F11" s="6">
        <v>25.872166666666665</v>
      </c>
      <c r="G11" s="7">
        <v>0</v>
      </c>
      <c r="H11" s="7" t="s">
        <v>5</v>
      </c>
    </row>
    <row r="12" spans="1:8" x14ac:dyDescent="0.35">
      <c r="A12" s="19"/>
      <c r="B12" s="5" t="s">
        <v>14</v>
      </c>
      <c r="C12" s="5" t="s">
        <v>2</v>
      </c>
      <c r="D12" s="5">
        <v>52</v>
      </c>
      <c r="E12" s="6">
        <v>120.244</v>
      </c>
      <c r="F12" s="6">
        <v>25.824833333333334</v>
      </c>
      <c r="G12" s="7">
        <v>0</v>
      </c>
      <c r="H12" s="7">
        <v>0</v>
      </c>
    </row>
    <row r="13" spans="1:8" x14ac:dyDescent="0.35">
      <c r="A13" s="19"/>
      <c r="B13" s="5" t="s">
        <v>15</v>
      </c>
      <c r="C13" s="5" t="s">
        <v>2</v>
      </c>
      <c r="D13" s="5">
        <v>24.1</v>
      </c>
      <c r="E13" s="6">
        <v>120.91383333333333</v>
      </c>
      <c r="F13" s="6">
        <v>27.303666666666668</v>
      </c>
      <c r="G13" s="7">
        <v>0</v>
      </c>
      <c r="H13" s="7">
        <v>3</v>
      </c>
    </row>
    <row r="14" spans="1:8" x14ac:dyDescent="0.35">
      <c r="A14" s="19"/>
      <c r="B14" s="5" t="s">
        <v>16</v>
      </c>
      <c r="C14" s="5" t="s">
        <v>2</v>
      </c>
      <c r="D14" s="5">
        <v>36</v>
      </c>
      <c r="E14" s="6">
        <v>121.04666666666667</v>
      </c>
      <c r="F14" s="6">
        <v>27.210333333333335</v>
      </c>
      <c r="G14" s="7">
        <v>0</v>
      </c>
      <c r="H14" s="7">
        <v>2</v>
      </c>
    </row>
    <row r="15" spans="1:8" x14ac:dyDescent="0.35">
      <c r="A15" s="19"/>
      <c r="B15" s="5" t="s">
        <v>17</v>
      </c>
      <c r="C15" s="5" t="s">
        <v>2</v>
      </c>
      <c r="D15" s="5">
        <v>46</v>
      </c>
      <c r="E15" s="6">
        <v>121.18083333333334</v>
      </c>
      <c r="F15" s="6">
        <v>27.126833333333334</v>
      </c>
      <c r="G15" s="7">
        <v>0</v>
      </c>
      <c r="H15" s="7" t="s">
        <v>5</v>
      </c>
    </row>
    <row r="16" spans="1:8" x14ac:dyDescent="0.35">
      <c r="A16" s="19"/>
      <c r="B16" s="5" t="s">
        <v>18</v>
      </c>
      <c r="C16" s="5" t="s">
        <v>2</v>
      </c>
      <c r="D16" s="5">
        <v>57</v>
      </c>
      <c r="E16" s="6">
        <v>121.32583333333334</v>
      </c>
      <c r="F16" s="6">
        <v>27.047166666666666</v>
      </c>
      <c r="G16" s="7">
        <v>0</v>
      </c>
      <c r="H16" s="7" t="s">
        <v>5</v>
      </c>
    </row>
    <row r="17" spans="1:8" x14ac:dyDescent="0.35">
      <c r="A17" s="19"/>
      <c r="B17" s="5" t="s">
        <v>19</v>
      </c>
      <c r="C17" s="5" t="s">
        <v>2</v>
      </c>
      <c r="D17" s="5">
        <v>65.5</v>
      </c>
      <c r="E17" s="6">
        <v>121.453</v>
      </c>
      <c r="F17" s="6">
        <v>26.962499999999999</v>
      </c>
      <c r="G17" s="7">
        <v>0</v>
      </c>
      <c r="H17" s="7" t="s">
        <v>5</v>
      </c>
    </row>
    <row r="18" spans="1:8" x14ac:dyDescent="0.35">
      <c r="A18" s="19"/>
      <c r="B18" s="5" t="s">
        <v>20</v>
      </c>
      <c r="C18" s="5" t="s">
        <v>2</v>
      </c>
      <c r="D18" s="5">
        <v>74</v>
      </c>
      <c r="E18" s="6">
        <v>121.72216666666667</v>
      </c>
      <c r="F18" s="6">
        <v>26.764666666666667</v>
      </c>
      <c r="G18" s="7">
        <v>0</v>
      </c>
      <c r="H18" s="7">
        <v>0</v>
      </c>
    </row>
    <row r="19" spans="1:8" x14ac:dyDescent="0.35">
      <c r="A19" s="19"/>
      <c r="B19" s="5" t="s">
        <v>21</v>
      </c>
      <c r="C19" s="5" t="s">
        <v>2</v>
      </c>
      <c r="D19" s="5">
        <v>20.9</v>
      </c>
      <c r="E19" s="6">
        <v>120.47566666666667</v>
      </c>
      <c r="F19" s="6">
        <v>26.883333333333333</v>
      </c>
      <c r="G19" s="7">
        <v>0</v>
      </c>
      <c r="H19" s="7">
        <v>1</v>
      </c>
    </row>
    <row r="20" spans="1:8" x14ac:dyDescent="0.35">
      <c r="A20" s="19"/>
      <c r="B20" s="5" t="s">
        <v>22</v>
      </c>
      <c r="C20" s="5" t="s">
        <v>2</v>
      </c>
      <c r="D20" s="5">
        <v>36.6</v>
      </c>
      <c r="E20" s="6">
        <v>120.63966666666667</v>
      </c>
      <c r="F20" s="6">
        <v>26.805499999999999</v>
      </c>
      <c r="G20" s="7">
        <v>0</v>
      </c>
      <c r="H20" s="7" t="s">
        <v>5</v>
      </c>
    </row>
    <row r="21" spans="1:8" x14ac:dyDescent="0.35">
      <c r="A21" s="19"/>
      <c r="B21" s="5" t="s">
        <v>23</v>
      </c>
      <c r="C21" s="5" t="s">
        <v>2</v>
      </c>
      <c r="D21" s="5">
        <v>48.4</v>
      </c>
      <c r="E21" s="6">
        <v>120.80666666666667</v>
      </c>
      <c r="F21" s="6">
        <v>26.738166666666668</v>
      </c>
      <c r="G21" s="7">
        <v>0</v>
      </c>
      <c r="H21" s="7" t="s">
        <v>5</v>
      </c>
    </row>
    <row r="22" spans="1:8" x14ac:dyDescent="0.35">
      <c r="A22" s="19"/>
      <c r="B22" s="5" t="s">
        <v>24</v>
      </c>
      <c r="C22" s="5" t="s">
        <v>2</v>
      </c>
      <c r="D22" s="5">
        <v>61.5</v>
      </c>
      <c r="E22" s="6">
        <v>120.97033333333333</v>
      </c>
      <c r="F22" s="6">
        <v>26.665500000000002</v>
      </c>
      <c r="G22" s="7">
        <v>0</v>
      </c>
      <c r="H22" s="7" t="s">
        <v>5</v>
      </c>
    </row>
    <row r="23" spans="1:8" x14ac:dyDescent="0.35">
      <c r="A23" s="19"/>
      <c r="B23" s="5" t="s">
        <v>25</v>
      </c>
      <c r="C23" s="5" t="s">
        <v>2</v>
      </c>
      <c r="D23" s="5">
        <v>68.099999999999994</v>
      </c>
      <c r="E23" s="6">
        <v>120.13233333333334</v>
      </c>
      <c r="F23" s="6">
        <v>26.5915</v>
      </c>
      <c r="G23" s="7">
        <v>16.77771401559859</v>
      </c>
      <c r="H23" s="7" t="s">
        <v>5</v>
      </c>
    </row>
    <row r="24" spans="1:8" x14ac:dyDescent="0.35">
      <c r="A24" s="19"/>
      <c r="B24" s="5" t="s">
        <v>26</v>
      </c>
      <c r="C24" s="5" t="s">
        <v>2</v>
      </c>
      <c r="D24" s="5">
        <v>77.8</v>
      </c>
      <c r="E24" s="6">
        <v>120.42333333333333</v>
      </c>
      <c r="F24" s="6">
        <v>26.422999999999998</v>
      </c>
      <c r="G24" s="7">
        <v>0</v>
      </c>
      <c r="H24" s="7">
        <v>0</v>
      </c>
    </row>
    <row r="25" spans="1:8" x14ac:dyDescent="0.35">
      <c r="A25" s="19"/>
      <c r="B25" s="5" t="s">
        <v>27</v>
      </c>
      <c r="C25" s="5" t="s">
        <v>2</v>
      </c>
      <c r="D25" s="5">
        <v>8</v>
      </c>
      <c r="E25" s="6">
        <v>120.241756</v>
      </c>
      <c r="F25" s="6">
        <v>26.925571999999999</v>
      </c>
      <c r="G25" s="7">
        <v>0</v>
      </c>
      <c r="H25" s="7">
        <v>4</v>
      </c>
    </row>
    <row r="26" spans="1:8" x14ac:dyDescent="0.35">
      <c r="A26" s="19"/>
      <c r="B26" s="5" t="s">
        <v>28</v>
      </c>
      <c r="C26" s="5" t="s">
        <v>2</v>
      </c>
      <c r="D26" s="5">
        <v>7.5</v>
      </c>
      <c r="E26" s="6">
        <v>120.24172799999999</v>
      </c>
      <c r="F26" s="6">
        <v>26.932639000000002</v>
      </c>
      <c r="G26" s="7">
        <v>0</v>
      </c>
      <c r="H26" s="7" t="s">
        <v>5</v>
      </c>
    </row>
    <row r="27" spans="1:8" x14ac:dyDescent="0.35">
      <c r="A27" s="19"/>
      <c r="B27" s="5" t="s">
        <v>29</v>
      </c>
      <c r="C27" s="5" t="s">
        <v>2</v>
      </c>
      <c r="D27" s="5">
        <v>4</v>
      </c>
      <c r="E27" s="6">
        <v>120.2461</v>
      </c>
      <c r="F27" s="6">
        <v>26.953467</v>
      </c>
      <c r="G27" s="7">
        <v>0</v>
      </c>
      <c r="H27" s="7">
        <v>3</v>
      </c>
    </row>
    <row r="28" spans="1:8" x14ac:dyDescent="0.35">
      <c r="A28" s="19"/>
      <c r="B28" s="5" t="s">
        <v>30</v>
      </c>
      <c r="C28" s="5" t="s">
        <v>2</v>
      </c>
      <c r="D28" s="5">
        <v>4.8</v>
      </c>
      <c r="E28" s="6">
        <v>120.26624200000001</v>
      </c>
      <c r="F28" s="6">
        <v>26.979617000000001</v>
      </c>
      <c r="G28" s="7">
        <v>0</v>
      </c>
      <c r="H28" s="7" t="s">
        <v>5</v>
      </c>
    </row>
    <row r="29" spans="1:8" x14ac:dyDescent="0.35">
      <c r="A29" s="19"/>
      <c r="B29" s="5" t="s">
        <v>31</v>
      </c>
      <c r="C29" s="5" t="s">
        <v>2</v>
      </c>
      <c r="D29" s="5">
        <v>6</v>
      </c>
      <c r="E29" s="6">
        <v>120.310186</v>
      </c>
      <c r="F29" s="6">
        <v>27.021353000000001</v>
      </c>
      <c r="G29" s="7">
        <v>0</v>
      </c>
      <c r="H29" s="7" t="s">
        <v>5</v>
      </c>
    </row>
    <row r="30" spans="1:8" x14ac:dyDescent="0.35">
      <c r="A30" s="19"/>
      <c r="B30" s="5" t="s">
        <v>32</v>
      </c>
      <c r="C30" s="5" t="s">
        <v>2</v>
      </c>
      <c r="D30" s="5">
        <v>5</v>
      </c>
      <c r="E30" s="6">
        <v>120.26308299999999</v>
      </c>
      <c r="F30" s="6">
        <v>26.942855999999999</v>
      </c>
      <c r="G30" s="7">
        <v>0</v>
      </c>
      <c r="H30" s="7">
        <v>2</v>
      </c>
    </row>
    <row r="31" spans="1:8" x14ac:dyDescent="0.35">
      <c r="A31" s="19"/>
      <c r="B31" s="5" t="s">
        <v>33</v>
      </c>
      <c r="C31" s="5" t="s">
        <v>2</v>
      </c>
      <c r="D31" s="5">
        <v>5.5</v>
      </c>
      <c r="E31" s="6">
        <v>120.289283</v>
      </c>
      <c r="F31" s="6">
        <v>26.955736000000002</v>
      </c>
      <c r="G31" s="7">
        <v>0</v>
      </c>
      <c r="H31" s="7" t="s">
        <v>5</v>
      </c>
    </row>
    <row r="32" spans="1:8" x14ac:dyDescent="0.35">
      <c r="A32" s="19"/>
      <c r="B32" s="5" t="s">
        <v>34</v>
      </c>
      <c r="C32" s="5" t="s">
        <v>2</v>
      </c>
      <c r="D32" s="5">
        <v>6.5</v>
      </c>
      <c r="E32" s="6">
        <v>120.316047</v>
      </c>
      <c r="F32" s="6">
        <v>26.972411000000001</v>
      </c>
      <c r="G32" s="7">
        <v>0</v>
      </c>
      <c r="H32" s="7" t="s">
        <v>5</v>
      </c>
    </row>
    <row r="33" spans="1:8" x14ac:dyDescent="0.35">
      <c r="A33" s="19"/>
      <c r="B33" s="5" t="s">
        <v>35</v>
      </c>
      <c r="C33" s="5" t="s">
        <v>2</v>
      </c>
      <c r="D33" s="5">
        <v>18</v>
      </c>
      <c r="E33" s="6">
        <v>120.270656</v>
      </c>
      <c r="F33" s="6">
        <v>26.921047000000002</v>
      </c>
      <c r="G33" s="7">
        <v>0</v>
      </c>
      <c r="H33" s="7" t="s">
        <v>5</v>
      </c>
    </row>
    <row r="34" spans="1:8" x14ac:dyDescent="0.35">
      <c r="A34" s="19"/>
      <c r="B34" s="5" t="s">
        <v>36</v>
      </c>
      <c r="C34" s="5" t="s">
        <v>2</v>
      </c>
      <c r="D34" s="5">
        <v>10</v>
      </c>
      <c r="E34" s="6">
        <v>120.307564</v>
      </c>
      <c r="F34" s="6">
        <v>26.915761</v>
      </c>
      <c r="G34" s="7">
        <v>0</v>
      </c>
      <c r="H34" s="7" t="s">
        <v>5</v>
      </c>
    </row>
    <row r="35" spans="1:8" x14ac:dyDescent="0.35">
      <c r="A35" s="19"/>
      <c r="B35" s="5" t="s">
        <v>37</v>
      </c>
      <c r="C35" s="5" t="s">
        <v>2</v>
      </c>
      <c r="D35" s="5">
        <v>11</v>
      </c>
      <c r="E35" s="6">
        <v>120.342642</v>
      </c>
      <c r="F35" s="6">
        <v>26.909655999999998</v>
      </c>
      <c r="G35" s="7">
        <v>0</v>
      </c>
      <c r="H35" s="7">
        <v>0</v>
      </c>
    </row>
    <row r="36" spans="1:8" x14ac:dyDescent="0.35">
      <c r="A36" s="19"/>
      <c r="B36" s="5" t="s">
        <v>38</v>
      </c>
      <c r="C36" s="5" t="s">
        <v>2</v>
      </c>
      <c r="D36" s="5">
        <v>12</v>
      </c>
      <c r="E36" s="6">
        <v>120.245619</v>
      </c>
      <c r="F36" s="6">
        <v>26.907961</v>
      </c>
      <c r="G36" s="7">
        <v>0</v>
      </c>
      <c r="H36" s="7">
        <v>1</v>
      </c>
    </row>
    <row r="37" spans="1:8" x14ac:dyDescent="0.35">
      <c r="A37" s="19"/>
      <c r="B37" s="5" t="s">
        <v>39</v>
      </c>
      <c r="C37" s="5" t="s">
        <v>2</v>
      </c>
      <c r="D37" s="5">
        <v>10.5</v>
      </c>
      <c r="E37" s="6">
        <v>120.23176100000001</v>
      </c>
      <c r="F37" s="6">
        <v>26.880472000000001</v>
      </c>
      <c r="G37" s="7">
        <v>0</v>
      </c>
      <c r="H37" s="7" t="s">
        <v>5</v>
      </c>
    </row>
    <row r="38" spans="1:8" x14ac:dyDescent="0.35">
      <c r="A38" s="19"/>
      <c r="B38" s="5" t="s">
        <v>40</v>
      </c>
      <c r="C38" s="5" t="s">
        <v>2</v>
      </c>
      <c r="D38" s="5">
        <v>10.5</v>
      </c>
      <c r="E38" s="6">
        <v>120.21830799999999</v>
      </c>
      <c r="F38" s="6">
        <v>26.852467000000001</v>
      </c>
      <c r="G38" s="7">
        <v>0</v>
      </c>
      <c r="H38" s="7" t="s">
        <v>5</v>
      </c>
    </row>
    <row r="39" spans="1:8" x14ac:dyDescent="0.35">
      <c r="A39" s="19"/>
      <c r="B39" s="5" t="s">
        <v>42</v>
      </c>
      <c r="C39" s="5" t="s">
        <v>41</v>
      </c>
      <c r="D39" s="5">
        <v>12</v>
      </c>
      <c r="E39" s="6">
        <v>120.18460555555556</v>
      </c>
      <c r="F39" s="6">
        <v>26.881891666666668</v>
      </c>
      <c r="G39" s="7">
        <v>8.9226332187541484</v>
      </c>
      <c r="H39" s="7">
        <v>8</v>
      </c>
    </row>
    <row r="40" spans="1:8" x14ac:dyDescent="0.35">
      <c r="A40" s="19"/>
      <c r="B40" s="5" t="s">
        <v>43</v>
      </c>
      <c r="C40" s="5" t="s">
        <v>41</v>
      </c>
      <c r="D40" s="5">
        <v>14</v>
      </c>
      <c r="E40" s="6">
        <v>120.18115</v>
      </c>
      <c r="F40" s="6">
        <v>26.842699999999997</v>
      </c>
      <c r="G40" s="7">
        <v>0</v>
      </c>
      <c r="H40" s="7">
        <v>3</v>
      </c>
    </row>
    <row r="41" spans="1:8" x14ac:dyDescent="0.35">
      <c r="A41" s="19"/>
      <c r="B41" s="5" t="s">
        <v>44</v>
      </c>
      <c r="C41" s="5" t="s">
        <v>41</v>
      </c>
      <c r="D41" s="5">
        <v>17</v>
      </c>
      <c r="E41" s="6">
        <v>120.18496944444445</v>
      </c>
      <c r="F41" s="6">
        <v>26.781533333333332</v>
      </c>
      <c r="G41" s="7">
        <v>0</v>
      </c>
      <c r="H41" s="7" t="s">
        <v>5</v>
      </c>
    </row>
    <row r="42" spans="1:8" x14ac:dyDescent="0.35">
      <c r="A42" s="19"/>
      <c r="B42" s="5" t="s">
        <v>45</v>
      </c>
      <c r="C42" s="5" t="s">
        <v>41</v>
      </c>
      <c r="D42" s="5">
        <v>17</v>
      </c>
      <c r="E42" s="6">
        <v>120.20446944444444</v>
      </c>
      <c r="F42" s="6">
        <v>26.888449999999999</v>
      </c>
      <c r="G42" s="7">
        <v>0</v>
      </c>
      <c r="H42" s="7" t="s">
        <v>5</v>
      </c>
    </row>
    <row r="43" spans="1:8" x14ac:dyDescent="0.35">
      <c r="A43" s="19"/>
      <c r="B43" s="5" t="s">
        <v>46</v>
      </c>
      <c r="C43" s="5" t="s">
        <v>41</v>
      </c>
      <c r="D43" s="5">
        <v>24</v>
      </c>
      <c r="E43" s="6">
        <v>119.75686666666667</v>
      </c>
      <c r="F43" s="6">
        <v>26.673933333333334</v>
      </c>
      <c r="G43" s="7">
        <v>0</v>
      </c>
      <c r="H43" s="7" t="s">
        <v>5</v>
      </c>
    </row>
    <row r="44" spans="1:8" x14ac:dyDescent="0.35">
      <c r="A44" s="19"/>
      <c r="B44" s="5" t="s">
        <v>47</v>
      </c>
      <c r="C44" s="5" t="s">
        <v>41</v>
      </c>
      <c r="D44" s="5">
        <v>25</v>
      </c>
      <c r="E44" s="6">
        <v>119.72666666666667</v>
      </c>
      <c r="F44" s="6">
        <v>26.675000000000001</v>
      </c>
      <c r="G44" s="7">
        <v>0</v>
      </c>
      <c r="H44" s="7">
        <v>0</v>
      </c>
    </row>
    <row r="45" spans="1:8" x14ac:dyDescent="0.35">
      <c r="A45" s="19"/>
      <c r="B45" s="5" t="s">
        <v>49</v>
      </c>
      <c r="C45" s="5" t="s">
        <v>48</v>
      </c>
      <c r="D45" s="5" t="s">
        <v>150</v>
      </c>
      <c r="E45" s="6">
        <f>120+11/60+27.9/3600</f>
        <v>120.19108333333334</v>
      </c>
      <c r="F45" s="6">
        <f>26+54/60+65.8/3600</f>
        <v>26.918277777777778</v>
      </c>
      <c r="G45" s="7">
        <v>0</v>
      </c>
      <c r="H45" s="7" t="s">
        <v>5</v>
      </c>
    </row>
    <row r="46" spans="1:8" x14ac:dyDescent="0.35">
      <c r="A46" s="19"/>
      <c r="B46" s="5" t="s">
        <v>50</v>
      </c>
      <c r="C46" s="5" t="s">
        <v>48</v>
      </c>
      <c r="D46" s="5" t="s">
        <v>150</v>
      </c>
      <c r="E46" s="6">
        <f>120+11/60+4.58/3600</f>
        <v>120.18460555555556</v>
      </c>
      <c r="F46" s="6">
        <f>26+52/60+94.81/3600</f>
        <v>26.893002777777777</v>
      </c>
      <c r="G46" s="7">
        <v>2.1175605649634788</v>
      </c>
      <c r="H46" s="7" t="s">
        <v>5</v>
      </c>
    </row>
    <row r="47" spans="1:8" x14ac:dyDescent="0.35">
      <c r="A47" s="19"/>
      <c r="B47" s="5" t="s">
        <v>51</v>
      </c>
      <c r="C47" s="5" t="s">
        <v>48</v>
      </c>
      <c r="D47" s="5" t="s">
        <v>150</v>
      </c>
      <c r="E47" s="6">
        <f>120+10/60+92.14/3600</f>
        <v>120.19226111111112</v>
      </c>
      <c r="F47" s="6">
        <f>26+50/60+33.72/3600</f>
        <v>26.842699999999997</v>
      </c>
      <c r="G47" s="7">
        <v>1</v>
      </c>
      <c r="H47" s="7" t="s">
        <v>5</v>
      </c>
    </row>
    <row r="48" spans="1:8" x14ac:dyDescent="0.35">
      <c r="A48" s="19"/>
      <c r="B48" s="5" t="s">
        <v>52</v>
      </c>
      <c r="C48" s="5" t="s">
        <v>48</v>
      </c>
      <c r="D48" s="5" t="s">
        <v>150</v>
      </c>
      <c r="E48" s="6">
        <f>120+11/60+5.89/3600</f>
        <v>120.18496944444445</v>
      </c>
      <c r="F48" s="6">
        <f>26+46/60+53.52/3600</f>
        <v>26.781533333333332</v>
      </c>
      <c r="G48" s="7">
        <v>0</v>
      </c>
      <c r="H48" s="7" t="s">
        <v>5</v>
      </c>
    </row>
    <row r="49" spans="1:8" x14ac:dyDescent="0.35">
      <c r="A49" s="19"/>
      <c r="B49" s="5" t="s">
        <v>53</v>
      </c>
      <c r="C49" s="5" t="s">
        <v>48</v>
      </c>
      <c r="D49" s="5" t="s">
        <v>150</v>
      </c>
      <c r="E49" s="6">
        <f>120+10/60+96.49/3600</f>
        <v>120.19346944444445</v>
      </c>
      <c r="F49" s="6">
        <f>26+44/60+57.77/3600</f>
        <v>26.749380555555557</v>
      </c>
      <c r="G49" s="7">
        <v>10.783629666543252</v>
      </c>
      <c r="H49" s="7" t="s">
        <v>5</v>
      </c>
    </row>
    <row r="50" spans="1:8" x14ac:dyDescent="0.35">
      <c r="A50" s="19"/>
      <c r="B50" s="5" t="s">
        <v>54</v>
      </c>
      <c r="C50" s="5" t="s">
        <v>48</v>
      </c>
      <c r="D50" s="5" t="s">
        <v>150</v>
      </c>
      <c r="E50" s="6">
        <f>120+13/60+63.72/3600</f>
        <v>120.23436666666667</v>
      </c>
      <c r="F50" s="6">
        <f>26+42/60+20.17/3600</f>
        <v>26.705602777777777</v>
      </c>
      <c r="G50" s="7">
        <v>1.4295448196746554</v>
      </c>
      <c r="H50" s="7" t="s">
        <v>5</v>
      </c>
    </row>
    <row r="51" spans="1:8" x14ac:dyDescent="0.35">
      <c r="A51" s="19"/>
      <c r="B51" s="5" t="s">
        <v>56</v>
      </c>
      <c r="C51" s="5" t="s">
        <v>55</v>
      </c>
      <c r="D51" s="5" t="s">
        <v>150</v>
      </c>
      <c r="E51" s="6">
        <v>118.19088888888901</v>
      </c>
      <c r="F51" s="6">
        <v>24.471361111111108</v>
      </c>
      <c r="G51" s="7">
        <v>8.0313104980526617</v>
      </c>
      <c r="H51" s="7">
        <v>3</v>
      </c>
    </row>
    <row r="52" spans="1:8" x14ac:dyDescent="0.35">
      <c r="A52" s="19"/>
      <c r="B52" s="5" t="s">
        <v>57</v>
      </c>
      <c r="C52" s="5" t="s">
        <v>55</v>
      </c>
      <c r="D52" s="5" t="s">
        <v>150</v>
      </c>
      <c r="E52" s="6">
        <v>118.189138888889</v>
      </c>
      <c r="F52" s="6">
        <v>24.547972222222224</v>
      </c>
      <c r="G52" s="7">
        <v>1</v>
      </c>
      <c r="H52" s="7" t="s">
        <v>5</v>
      </c>
    </row>
    <row r="53" spans="1:8" x14ac:dyDescent="0.35">
      <c r="A53" s="19"/>
      <c r="B53" s="5" t="s">
        <v>58</v>
      </c>
      <c r="C53" s="5" t="s">
        <v>55</v>
      </c>
      <c r="D53" s="5" t="s">
        <v>150</v>
      </c>
      <c r="E53" s="6">
        <v>118.176472222222</v>
      </c>
      <c r="F53" s="6">
        <v>24.542361111111113</v>
      </c>
      <c r="G53" s="7">
        <v>36.300674919801793</v>
      </c>
      <c r="H53" s="7" t="s">
        <v>5</v>
      </c>
    </row>
    <row r="54" spans="1:8" x14ac:dyDescent="0.35">
      <c r="A54" s="19"/>
      <c r="B54" s="5" t="s">
        <v>60</v>
      </c>
      <c r="C54" s="5" t="s">
        <v>59</v>
      </c>
      <c r="D54" s="5">
        <v>7</v>
      </c>
      <c r="E54" s="6">
        <v>122.173</v>
      </c>
      <c r="F54" s="6">
        <v>30.747666666666667</v>
      </c>
      <c r="G54" s="7">
        <v>1.8146775150507548</v>
      </c>
      <c r="H54" s="7" t="s">
        <v>5</v>
      </c>
    </row>
    <row r="55" spans="1:8" x14ac:dyDescent="0.35">
      <c r="A55" s="19"/>
      <c r="B55" s="5" t="s">
        <v>61</v>
      </c>
      <c r="C55" s="5" t="s">
        <v>59</v>
      </c>
      <c r="D55" s="5">
        <v>10</v>
      </c>
      <c r="E55" s="6">
        <v>122.32470000000001</v>
      </c>
      <c r="F55" s="6">
        <v>30.752683333333334</v>
      </c>
      <c r="G55" s="7">
        <v>4.6138647678550218</v>
      </c>
      <c r="H55" s="7">
        <v>0</v>
      </c>
    </row>
    <row r="56" spans="1:8" x14ac:dyDescent="0.35">
      <c r="A56" s="19"/>
      <c r="B56" s="5" t="s">
        <v>62</v>
      </c>
      <c r="C56" s="5" t="s">
        <v>59</v>
      </c>
      <c r="D56" s="5">
        <v>12</v>
      </c>
      <c r="E56" s="6">
        <v>122.50116666666666</v>
      </c>
      <c r="F56" s="6">
        <v>30.751999999999999</v>
      </c>
      <c r="G56" s="7">
        <v>62.307745650720371</v>
      </c>
      <c r="H56" s="7" t="s">
        <v>5</v>
      </c>
    </row>
    <row r="57" spans="1:8" x14ac:dyDescent="0.35">
      <c r="A57" s="19"/>
      <c r="B57" s="5" t="s">
        <v>63</v>
      </c>
      <c r="C57" s="5" t="s">
        <v>59</v>
      </c>
      <c r="D57" s="5">
        <v>40</v>
      </c>
      <c r="E57" s="6">
        <v>122.67183333333334</v>
      </c>
      <c r="F57" s="6">
        <v>30.746333333333332</v>
      </c>
      <c r="G57" s="7">
        <v>0</v>
      </c>
      <c r="H57" s="7">
        <v>3</v>
      </c>
    </row>
    <row r="58" spans="1:8" x14ac:dyDescent="0.35">
      <c r="A58" s="19"/>
      <c r="B58" s="5" t="s">
        <v>64</v>
      </c>
      <c r="C58" s="5" t="s">
        <v>59</v>
      </c>
      <c r="D58" s="5">
        <v>47</v>
      </c>
      <c r="E58" s="6">
        <v>123.01515000000001</v>
      </c>
      <c r="F58" s="6">
        <v>30.72</v>
      </c>
      <c r="G58" s="7">
        <v>0</v>
      </c>
      <c r="H58" s="7" t="s">
        <v>5</v>
      </c>
    </row>
    <row r="59" spans="1:8" x14ac:dyDescent="0.35">
      <c r="A59" s="19"/>
      <c r="B59" s="5" t="s">
        <v>65</v>
      </c>
      <c r="C59" s="5" t="s">
        <v>59</v>
      </c>
      <c r="D59" s="5">
        <v>48</v>
      </c>
      <c r="E59" s="6">
        <v>123.3715</v>
      </c>
      <c r="F59" s="6">
        <v>30.763333333333332</v>
      </c>
      <c r="G59" s="7">
        <v>1</v>
      </c>
      <c r="H59" s="7" t="s">
        <v>5</v>
      </c>
    </row>
    <row r="60" spans="1:8" x14ac:dyDescent="0.35">
      <c r="A60" s="19"/>
      <c r="B60" s="5" t="s">
        <v>66</v>
      </c>
      <c r="C60" s="5" t="s">
        <v>59</v>
      </c>
      <c r="D60" s="5">
        <v>36</v>
      </c>
      <c r="E60" s="6">
        <v>123.33491666666667</v>
      </c>
      <c r="F60" s="6">
        <v>31.273666666666667</v>
      </c>
      <c r="G60" s="7">
        <v>10.633365649965384</v>
      </c>
      <c r="H60" s="7" t="s">
        <v>5</v>
      </c>
    </row>
    <row r="61" spans="1:8" x14ac:dyDescent="0.35">
      <c r="A61" s="19"/>
      <c r="B61" s="5" t="s">
        <v>67</v>
      </c>
      <c r="C61" s="5" t="s">
        <v>59</v>
      </c>
      <c r="D61" s="5">
        <v>31</v>
      </c>
      <c r="E61" s="6">
        <v>122.65083333333334</v>
      </c>
      <c r="F61" s="6">
        <v>31.934999999999999</v>
      </c>
      <c r="G61" s="7">
        <v>0</v>
      </c>
      <c r="H61" s="7">
        <v>0</v>
      </c>
    </row>
    <row r="62" spans="1:8" x14ac:dyDescent="0.35">
      <c r="A62" s="19"/>
      <c r="B62" s="5" t="s">
        <v>68</v>
      </c>
      <c r="C62" s="5" t="s">
        <v>59</v>
      </c>
      <c r="D62" s="5">
        <v>28</v>
      </c>
      <c r="E62" s="6">
        <v>122.51300000000001</v>
      </c>
      <c r="F62" s="6">
        <v>31.749733333333332</v>
      </c>
      <c r="G62" s="7">
        <v>0</v>
      </c>
      <c r="H62" s="7">
        <v>0</v>
      </c>
    </row>
    <row r="63" spans="1:8" x14ac:dyDescent="0.35">
      <c r="A63" s="19"/>
      <c r="B63" s="5" t="s">
        <v>69</v>
      </c>
      <c r="C63" s="5" t="s">
        <v>59</v>
      </c>
      <c r="D63" s="5">
        <v>33</v>
      </c>
      <c r="E63" s="6">
        <v>122.75166666666667</v>
      </c>
      <c r="F63" s="6">
        <v>31.764333333333333</v>
      </c>
      <c r="G63" s="7">
        <v>7.0289646451976715</v>
      </c>
      <c r="H63" s="7">
        <v>5</v>
      </c>
    </row>
    <row r="64" spans="1:8" x14ac:dyDescent="0.35">
      <c r="A64" s="19"/>
      <c r="B64" s="5" t="s">
        <v>70</v>
      </c>
      <c r="C64" s="5" t="s">
        <v>59</v>
      </c>
      <c r="D64" s="5">
        <v>34</v>
      </c>
      <c r="E64" s="6">
        <v>122.95866666666667</v>
      </c>
      <c r="F64" s="6">
        <v>31.513166666666667</v>
      </c>
      <c r="G64" s="7">
        <v>1</v>
      </c>
      <c r="H64" s="7" t="s">
        <v>5</v>
      </c>
    </row>
    <row r="65" spans="1:8" x14ac:dyDescent="0.35">
      <c r="A65" s="19"/>
      <c r="B65" s="5" t="s">
        <v>71</v>
      </c>
      <c r="C65" s="5" t="s">
        <v>59</v>
      </c>
      <c r="D65" s="5">
        <v>27</v>
      </c>
      <c r="E65" s="6">
        <v>122.70166666666667</v>
      </c>
      <c r="F65" s="6">
        <v>31.517283333333332</v>
      </c>
      <c r="G65" s="7">
        <v>1</v>
      </c>
      <c r="H65" s="7" t="s">
        <v>5</v>
      </c>
    </row>
    <row r="66" spans="1:8" x14ac:dyDescent="0.35">
      <c r="A66" s="19"/>
      <c r="B66" s="5" t="s">
        <v>72</v>
      </c>
      <c r="C66" s="5" t="s">
        <v>59</v>
      </c>
      <c r="D66" s="8">
        <v>12</v>
      </c>
      <c r="E66" s="6">
        <v>122.42723333333333</v>
      </c>
      <c r="F66" s="6">
        <v>31.270566666666667</v>
      </c>
      <c r="G66" s="7">
        <v>0</v>
      </c>
      <c r="H66" s="7" t="s">
        <v>5</v>
      </c>
    </row>
    <row r="67" spans="1:8" x14ac:dyDescent="0.35">
      <c r="A67" s="19"/>
      <c r="B67" s="5" t="s">
        <v>73</v>
      </c>
      <c r="C67" s="5" t="s">
        <v>59</v>
      </c>
      <c r="D67" s="8">
        <v>22</v>
      </c>
      <c r="E67" s="6">
        <v>122.52698333333333</v>
      </c>
      <c r="F67" s="6">
        <v>31.260449999999999</v>
      </c>
      <c r="G67" s="7">
        <v>0</v>
      </c>
      <c r="H67" s="7" t="s">
        <v>5</v>
      </c>
    </row>
    <row r="68" spans="1:8" x14ac:dyDescent="0.35">
      <c r="A68" s="19"/>
      <c r="B68" s="5" t="s">
        <v>74</v>
      </c>
      <c r="C68" s="5" t="s">
        <v>59</v>
      </c>
      <c r="D68" s="8">
        <v>20</v>
      </c>
      <c r="E68" s="6">
        <v>122.67033333333333</v>
      </c>
      <c r="F68" s="6">
        <v>31.028333333333332</v>
      </c>
      <c r="G68" s="7">
        <v>2.2086072341093663</v>
      </c>
      <c r="H68" s="7">
        <v>5</v>
      </c>
    </row>
    <row r="69" spans="1:8" x14ac:dyDescent="0.35">
      <c r="A69" s="19"/>
      <c r="B69" s="5" t="s">
        <v>75</v>
      </c>
      <c r="C69" s="5" t="s">
        <v>59</v>
      </c>
      <c r="D69" s="8">
        <v>12</v>
      </c>
      <c r="E69" s="6">
        <v>122.50678333333333</v>
      </c>
      <c r="F69" s="6">
        <v>31.004483333333333</v>
      </c>
      <c r="G69" s="7">
        <v>1.1261496186012285</v>
      </c>
      <c r="H69" s="7" t="s">
        <v>5</v>
      </c>
    </row>
    <row r="70" spans="1:8" x14ac:dyDescent="0.35">
      <c r="A70" s="19"/>
      <c r="B70" s="5" t="s">
        <v>76</v>
      </c>
      <c r="C70" s="5" t="s">
        <v>59</v>
      </c>
      <c r="D70" s="8">
        <v>8</v>
      </c>
      <c r="E70" s="6">
        <v>122.34083333333334</v>
      </c>
      <c r="F70" s="6">
        <v>31.0075</v>
      </c>
      <c r="G70" s="7">
        <v>0</v>
      </c>
      <c r="H70" s="7" t="s">
        <v>5</v>
      </c>
    </row>
    <row r="71" spans="1:8" ht="16" thickBot="1" x14ac:dyDescent="0.4">
      <c r="A71" s="20"/>
      <c r="B71" s="9" t="s">
        <v>77</v>
      </c>
      <c r="C71" s="9" t="s">
        <v>59</v>
      </c>
      <c r="D71" s="9">
        <v>3</v>
      </c>
      <c r="E71" s="10">
        <v>122.01</v>
      </c>
      <c r="F71" s="10">
        <v>31.046500000000002</v>
      </c>
      <c r="G71" s="11">
        <v>0</v>
      </c>
      <c r="H71" s="11" t="s">
        <v>5</v>
      </c>
    </row>
    <row r="72" spans="1:8" ht="16" thickTop="1" x14ac:dyDescent="0.35">
      <c r="A72" s="18" t="s">
        <v>78</v>
      </c>
      <c r="B72" s="5" t="s">
        <v>125</v>
      </c>
      <c r="C72" s="5" t="s">
        <v>79</v>
      </c>
      <c r="D72" s="5">
        <v>8</v>
      </c>
      <c r="E72" s="6">
        <f>109+20.5598/60</f>
        <v>109.34266333333333</v>
      </c>
      <c r="F72" s="6">
        <f>18+17.2495/60</f>
        <v>18.287491666666668</v>
      </c>
      <c r="G72" s="7">
        <v>0</v>
      </c>
      <c r="H72" s="7">
        <v>0</v>
      </c>
    </row>
    <row r="73" spans="1:8" x14ac:dyDescent="0.35">
      <c r="A73" s="19"/>
      <c r="B73" s="5" t="s">
        <v>126</v>
      </c>
      <c r="C73" s="5" t="s">
        <v>79</v>
      </c>
      <c r="D73" s="5">
        <v>7</v>
      </c>
      <c r="E73" s="6">
        <f>109+19.9974/60</f>
        <v>109.33329000000001</v>
      </c>
      <c r="F73" s="6">
        <f>18+17.4043/60</f>
        <v>18.290071666666666</v>
      </c>
      <c r="G73" s="7">
        <v>0</v>
      </c>
      <c r="H73" s="7" t="s">
        <v>5</v>
      </c>
    </row>
    <row r="74" spans="1:8" x14ac:dyDescent="0.35">
      <c r="A74" s="19"/>
      <c r="B74" s="5" t="s">
        <v>127</v>
      </c>
      <c r="C74" s="5" t="s">
        <v>79</v>
      </c>
      <c r="D74" s="5">
        <v>10</v>
      </c>
      <c r="E74" s="6">
        <f>109+19.6509/60</f>
        <v>109.32751500000001</v>
      </c>
      <c r="F74" s="6">
        <f>18+17.6097/60</f>
        <v>18.293495</v>
      </c>
      <c r="G74" s="7">
        <v>0</v>
      </c>
      <c r="H74" s="7" t="s">
        <v>5</v>
      </c>
    </row>
    <row r="75" spans="1:8" x14ac:dyDescent="0.35">
      <c r="A75" s="19"/>
      <c r="B75" s="5" t="s">
        <v>128</v>
      </c>
      <c r="C75" s="5" t="s">
        <v>80</v>
      </c>
      <c r="D75" s="5">
        <v>3</v>
      </c>
      <c r="E75" s="6">
        <f>110+20.4539/60</f>
        <v>110.34089833333333</v>
      </c>
      <c r="F75" s="6">
        <f>20+43.7232/60</f>
        <v>20.728719999999999</v>
      </c>
      <c r="G75" s="7">
        <v>0</v>
      </c>
      <c r="H75" s="7" t="s">
        <v>5</v>
      </c>
    </row>
    <row r="76" spans="1:8" x14ac:dyDescent="0.35">
      <c r="A76" s="19"/>
      <c r="B76" s="5" t="s">
        <v>129</v>
      </c>
      <c r="C76" s="5" t="s">
        <v>80</v>
      </c>
      <c r="D76" s="5">
        <v>6</v>
      </c>
      <c r="E76" s="6">
        <f>110+21.0046/60</f>
        <v>110.35007666666667</v>
      </c>
      <c r="F76" s="6">
        <f>20+42.9718/60</f>
        <v>20.716196666666665</v>
      </c>
      <c r="G76" s="7">
        <v>0</v>
      </c>
      <c r="H76" s="7" t="s">
        <v>5</v>
      </c>
    </row>
    <row r="77" spans="1:8" x14ac:dyDescent="0.35">
      <c r="A77" s="19"/>
      <c r="B77" s="5" t="s">
        <v>130</v>
      </c>
      <c r="C77" s="5" t="s">
        <v>80</v>
      </c>
      <c r="D77" s="5">
        <v>11</v>
      </c>
      <c r="E77" s="6">
        <f>110+22.104/60</f>
        <v>110.36839999999999</v>
      </c>
      <c r="F77" s="6">
        <f>20+42.2982/60</f>
        <v>20.704969999999999</v>
      </c>
      <c r="G77" s="7">
        <v>0</v>
      </c>
      <c r="H77" s="7">
        <v>0</v>
      </c>
    </row>
    <row r="78" spans="1:8" x14ac:dyDescent="0.35">
      <c r="A78" s="19"/>
      <c r="B78" s="5" t="s">
        <v>131</v>
      </c>
      <c r="C78" s="5" t="s">
        <v>79</v>
      </c>
      <c r="D78" s="5">
        <v>7.5</v>
      </c>
      <c r="E78" s="6">
        <f>108+34.558/60</f>
        <v>108.57596666666667</v>
      </c>
      <c r="F78" s="6">
        <f>21+40.188/60</f>
        <v>21.669799999999999</v>
      </c>
      <c r="G78" s="7">
        <v>0</v>
      </c>
      <c r="H78" s="7" t="s">
        <v>5</v>
      </c>
    </row>
    <row r="79" spans="1:8" x14ac:dyDescent="0.35">
      <c r="A79" s="19"/>
      <c r="B79" s="5" t="s">
        <v>132</v>
      </c>
      <c r="C79" s="5" t="s">
        <v>79</v>
      </c>
      <c r="D79" s="5">
        <v>6.2</v>
      </c>
      <c r="E79" s="6">
        <f>108+34.971/60</f>
        <v>108.58284999999999</v>
      </c>
      <c r="F79" s="6">
        <f>21+40.604/60</f>
        <v>21.676733333333335</v>
      </c>
      <c r="G79" s="7">
        <v>0</v>
      </c>
      <c r="H79" s="7">
        <v>1</v>
      </c>
    </row>
    <row r="80" spans="1:8" x14ac:dyDescent="0.35">
      <c r="A80" s="19"/>
      <c r="B80" s="5" t="s">
        <v>133</v>
      </c>
      <c r="C80" s="5" t="s">
        <v>79</v>
      </c>
      <c r="D80" s="5">
        <v>6</v>
      </c>
      <c r="E80" s="6">
        <f>109+3.1886/60</f>
        <v>109.05314333333334</v>
      </c>
      <c r="F80" s="6">
        <f>21+26.0415/60</f>
        <v>21.434024999999998</v>
      </c>
      <c r="G80" s="7">
        <v>0</v>
      </c>
      <c r="H80" s="7" t="s">
        <v>5</v>
      </c>
    </row>
    <row r="81" spans="1:8" x14ac:dyDescent="0.35">
      <c r="A81" s="19"/>
      <c r="B81" s="5" t="s">
        <v>134</v>
      </c>
      <c r="C81" s="5" t="s">
        <v>79</v>
      </c>
      <c r="D81" s="5">
        <v>7</v>
      </c>
      <c r="E81" s="6">
        <f>109+2.8656/60</f>
        <v>109.04776</v>
      </c>
      <c r="F81" s="6">
        <f>21+25.4098/60</f>
        <v>21.423496666666665</v>
      </c>
      <c r="G81" s="7">
        <v>0</v>
      </c>
      <c r="H81" s="7" t="s">
        <v>5</v>
      </c>
    </row>
    <row r="82" spans="1:8" x14ac:dyDescent="0.35">
      <c r="A82" s="19"/>
      <c r="B82" s="5" t="s">
        <v>135</v>
      </c>
      <c r="C82" s="5" t="s">
        <v>79</v>
      </c>
      <c r="D82" s="5">
        <v>7</v>
      </c>
      <c r="E82" s="6">
        <f>109+2.6379/60</f>
        <v>109.043965</v>
      </c>
      <c r="F82" s="6">
        <f>21+25.3829/60</f>
        <v>21.423048333333334</v>
      </c>
      <c r="G82" s="7">
        <v>0</v>
      </c>
      <c r="H82" s="7">
        <v>1</v>
      </c>
    </row>
    <row r="83" spans="1:8" x14ac:dyDescent="0.35">
      <c r="A83" s="19"/>
      <c r="B83" s="5" t="s">
        <v>136</v>
      </c>
      <c r="C83" s="5" t="s">
        <v>48</v>
      </c>
      <c r="D83" s="5">
        <v>15</v>
      </c>
      <c r="E83" s="6">
        <f>113+47.546/60</f>
        <v>113.79243333333334</v>
      </c>
      <c r="F83" s="6">
        <f>22+7.939/60</f>
        <v>22.132316666666668</v>
      </c>
      <c r="G83" s="7">
        <v>0</v>
      </c>
      <c r="H83" s="7">
        <v>2</v>
      </c>
    </row>
    <row r="84" spans="1:8" x14ac:dyDescent="0.35">
      <c r="A84" s="19"/>
      <c r="B84" s="5" t="s">
        <v>137</v>
      </c>
      <c r="C84" s="5" t="s">
        <v>48</v>
      </c>
      <c r="D84" s="5">
        <v>15</v>
      </c>
      <c r="E84" s="6">
        <f>113+48.301/60</f>
        <v>113.80501666666666</v>
      </c>
      <c r="F84" s="6">
        <f>22+8.133/60</f>
        <v>22.135549999999999</v>
      </c>
      <c r="G84" s="7">
        <v>0</v>
      </c>
      <c r="H84" s="7" t="s">
        <v>5</v>
      </c>
    </row>
    <row r="85" spans="1:8" x14ac:dyDescent="0.35">
      <c r="A85" s="19"/>
      <c r="B85" s="5" t="s">
        <v>138</v>
      </c>
      <c r="C85" s="5" t="s">
        <v>48</v>
      </c>
      <c r="D85" s="5">
        <v>6.5</v>
      </c>
      <c r="E85" s="6">
        <f>113+48.816/60</f>
        <v>113.81359999999999</v>
      </c>
      <c r="F85" s="6">
        <f>22+8.513/60</f>
        <v>22.141883333333332</v>
      </c>
      <c r="G85" s="7">
        <v>0</v>
      </c>
      <c r="H85" s="7" t="s">
        <v>5</v>
      </c>
    </row>
    <row r="86" spans="1:8" x14ac:dyDescent="0.35">
      <c r="A86" s="19"/>
      <c r="B86" s="5" t="s">
        <v>139</v>
      </c>
      <c r="C86" s="5" t="s">
        <v>48</v>
      </c>
      <c r="D86" s="5">
        <v>5</v>
      </c>
      <c r="E86" s="6">
        <f>113+54.453/60</f>
        <v>113.90755</v>
      </c>
      <c r="F86" s="6">
        <f>22+27.626/60</f>
        <v>22.460433333333334</v>
      </c>
      <c r="G86" s="7">
        <v>0</v>
      </c>
      <c r="H86" s="7" t="s">
        <v>5</v>
      </c>
    </row>
    <row r="87" spans="1:8" x14ac:dyDescent="0.35">
      <c r="A87" s="19"/>
      <c r="B87" s="5" t="s">
        <v>140</v>
      </c>
      <c r="C87" s="5" t="s">
        <v>48</v>
      </c>
      <c r="D87" s="5">
        <v>4.5</v>
      </c>
      <c r="E87" s="6">
        <f>113+57.224/60</f>
        <v>113.95373333333333</v>
      </c>
      <c r="F87" s="6">
        <f>22+29.661/60</f>
        <v>22.494350000000001</v>
      </c>
      <c r="G87" s="7">
        <v>0</v>
      </c>
      <c r="H87" s="7">
        <v>1</v>
      </c>
    </row>
    <row r="88" spans="1:8" x14ac:dyDescent="0.35">
      <c r="A88" s="19"/>
      <c r="B88" s="5" t="s">
        <v>141</v>
      </c>
      <c r="C88" s="5" t="s">
        <v>48</v>
      </c>
      <c r="D88" s="5">
        <v>2.5</v>
      </c>
      <c r="E88" s="6">
        <f>113+59.14/60</f>
        <v>113.98566666666666</v>
      </c>
      <c r="F88" s="6">
        <f>22+30.677/60</f>
        <v>22.511283333333335</v>
      </c>
      <c r="G88" s="7">
        <v>0</v>
      </c>
      <c r="H88" s="7" t="s">
        <v>5</v>
      </c>
    </row>
    <row r="89" spans="1:8" x14ac:dyDescent="0.35">
      <c r="A89" s="19"/>
      <c r="B89" s="5" t="s">
        <v>142</v>
      </c>
      <c r="C89" s="5" t="s">
        <v>48</v>
      </c>
      <c r="D89" s="5">
        <v>20</v>
      </c>
      <c r="E89" s="6">
        <f>114+27.726/60</f>
        <v>114.46210000000001</v>
      </c>
      <c r="F89" s="6">
        <f>22+31.463/60</f>
        <v>22.524383333333333</v>
      </c>
      <c r="G89" s="7">
        <v>0</v>
      </c>
      <c r="H89" s="7">
        <v>0</v>
      </c>
    </row>
    <row r="90" spans="1:8" x14ac:dyDescent="0.35">
      <c r="A90" s="19"/>
      <c r="B90" s="5" t="s">
        <v>143</v>
      </c>
      <c r="C90" s="5" t="s">
        <v>48</v>
      </c>
      <c r="D90" s="5">
        <v>18</v>
      </c>
      <c r="E90" s="6">
        <f>114+28/60+8.5/3600</f>
        <v>114.46902777777778</v>
      </c>
      <c r="F90" s="6">
        <f>22+32/60+16.55/3600</f>
        <v>22.537930555555558</v>
      </c>
      <c r="G90" s="7">
        <v>0</v>
      </c>
      <c r="H90" s="7" t="s">
        <v>5</v>
      </c>
    </row>
    <row r="91" spans="1:8" x14ac:dyDescent="0.35">
      <c r="A91" s="19"/>
      <c r="B91" s="5" t="s">
        <v>144</v>
      </c>
      <c r="C91" s="5" t="s">
        <v>48</v>
      </c>
      <c r="D91" s="5">
        <v>16</v>
      </c>
      <c r="E91" s="6">
        <f>114+26.39/60</f>
        <v>114.43983333333334</v>
      </c>
      <c r="F91" s="6">
        <f>22+33.024/60</f>
        <v>22.5504</v>
      </c>
      <c r="G91" s="7">
        <v>0</v>
      </c>
      <c r="H91" s="7" t="s">
        <v>5</v>
      </c>
    </row>
    <row r="92" spans="1:8" x14ac:dyDescent="0.35">
      <c r="A92" s="19"/>
      <c r="B92" s="5" t="s">
        <v>145</v>
      </c>
      <c r="C92" s="5" t="s">
        <v>48</v>
      </c>
      <c r="D92" s="5">
        <v>4.5</v>
      </c>
      <c r="E92" s="6">
        <f>114+31.992/60</f>
        <v>114.53319999999999</v>
      </c>
      <c r="F92" s="6">
        <f>22+40.865/60</f>
        <v>22.681083333333333</v>
      </c>
      <c r="G92" s="7">
        <v>0</v>
      </c>
      <c r="H92" s="7">
        <v>0</v>
      </c>
    </row>
    <row r="93" spans="1:8" x14ac:dyDescent="0.35">
      <c r="A93" s="19"/>
      <c r="B93" s="5" t="s">
        <v>146</v>
      </c>
      <c r="C93" s="5" t="s">
        <v>48</v>
      </c>
      <c r="D93" s="5">
        <v>9</v>
      </c>
      <c r="E93" s="6">
        <f>114+31.784/60</f>
        <v>114.52973333333334</v>
      </c>
      <c r="F93" s="6">
        <f>22+40.059/60</f>
        <v>22.667649999999998</v>
      </c>
      <c r="G93" s="7">
        <v>0</v>
      </c>
      <c r="H93" s="7" t="s">
        <v>5</v>
      </c>
    </row>
    <row r="94" spans="1:8" x14ac:dyDescent="0.35">
      <c r="A94" s="19"/>
      <c r="B94" s="5" t="s">
        <v>147</v>
      </c>
      <c r="C94" s="5" t="s">
        <v>48</v>
      </c>
      <c r="D94" s="5">
        <v>9</v>
      </c>
      <c r="E94" s="6">
        <f>114+33.344/60</f>
        <v>114.55573333333334</v>
      </c>
      <c r="F94" s="6">
        <f>22+40.423/60</f>
        <v>22.673716666666667</v>
      </c>
      <c r="G94" s="7">
        <v>0</v>
      </c>
      <c r="H94" s="7" t="s">
        <v>5</v>
      </c>
    </row>
    <row r="95" spans="1:8" x14ac:dyDescent="0.35">
      <c r="A95" s="19"/>
      <c r="B95" s="5" t="s">
        <v>148</v>
      </c>
      <c r="C95" s="5" t="s">
        <v>48</v>
      </c>
      <c r="D95" s="5">
        <v>8</v>
      </c>
      <c r="E95" s="6">
        <f>117+6/60+10.27/3600</f>
        <v>117.10285277777777</v>
      </c>
      <c r="F95" s="6">
        <f>23+28/60+39.84/3600</f>
        <v>23.477733333333333</v>
      </c>
      <c r="G95" s="7">
        <v>0</v>
      </c>
      <c r="H95" s="7">
        <v>2</v>
      </c>
    </row>
    <row r="96" spans="1:8" ht="16" thickBot="1" x14ac:dyDescent="0.4">
      <c r="A96" s="20"/>
      <c r="B96" s="9" t="s">
        <v>149</v>
      </c>
      <c r="C96" s="9" t="s">
        <v>48</v>
      </c>
      <c r="D96" s="9">
        <v>7</v>
      </c>
      <c r="E96" s="10">
        <f>117+6/60+6.8/3600</f>
        <v>117.10188888888888</v>
      </c>
      <c r="F96" s="10">
        <f>23+28/60+35.15/3600</f>
        <v>23.476430555555552</v>
      </c>
      <c r="G96" s="11">
        <v>0</v>
      </c>
      <c r="H96" s="11" t="s">
        <v>5</v>
      </c>
    </row>
    <row r="97" spans="1:8" ht="16" thickTop="1" x14ac:dyDescent="0.35">
      <c r="A97" s="18" t="s">
        <v>81</v>
      </c>
      <c r="B97" s="12" t="s">
        <v>83</v>
      </c>
      <c r="C97" s="12" t="s">
        <v>82</v>
      </c>
      <c r="D97" s="12">
        <v>4</v>
      </c>
      <c r="E97" s="13">
        <f>120+13/60+43.343/3600</f>
        <v>120.2287063888889</v>
      </c>
      <c r="F97" s="13">
        <f>36+9/60+30.046/3600</f>
        <v>36.158346111111108</v>
      </c>
      <c r="G97" s="22">
        <v>0</v>
      </c>
      <c r="H97" s="22">
        <v>0</v>
      </c>
    </row>
    <row r="98" spans="1:8" x14ac:dyDescent="0.35">
      <c r="A98" s="23"/>
      <c r="B98" s="24" t="s">
        <v>84</v>
      </c>
      <c r="C98" s="24" t="s">
        <v>82</v>
      </c>
      <c r="D98" s="24">
        <v>4</v>
      </c>
      <c r="E98" s="25">
        <f>120+13/60+45.842/3600</f>
        <v>120.22940055555556</v>
      </c>
      <c r="F98" s="25">
        <f>36+9/60+30.697/3600</f>
        <v>36.158526944444446</v>
      </c>
      <c r="G98" s="26">
        <v>0</v>
      </c>
      <c r="H98" s="26" t="s">
        <v>5</v>
      </c>
    </row>
    <row r="99" spans="1:8" x14ac:dyDescent="0.35">
      <c r="A99" s="23"/>
      <c r="B99" s="24" t="s">
        <v>85</v>
      </c>
      <c r="C99" s="24" t="s">
        <v>82</v>
      </c>
      <c r="D99" s="24">
        <v>4</v>
      </c>
      <c r="E99" s="25">
        <f>120+14/60+31.271/3600</f>
        <v>120.24201972222222</v>
      </c>
      <c r="F99" s="25">
        <f>36+9/60+50.529/3600</f>
        <v>36.16403583333333</v>
      </c>
      <c r="G99" s="26">
        <v>0</v>
      </c>
      <c r="H99" s="26" t="s">
        <v>5</v>
      </c>
    </row>
    <row r="100" spans="1:8" x14ac:dyDescent="0.35">
      <c r="A100" s="23"/>
      <c r="B100" s="24" t="s">
        <v>87</v>
      </c>
      <c r="C100" s="24" t="s">
        <v>86</v>
      </c>
      <c r="D100" s="24" t="s">
        <v>151</v>
      </c>
      <c r="E100" s="25">
        <f>120+15/60+0/3600</f>
        <v>120.25</v>
      </c>
      <c r="F100" s="25">
        <f>36+9/60+30/3600</f>
        <v>36.158333333333331</v>
      </c>
      <c r="G100" s="26">
        <v>0</v>
      </c>
      <c r="H100" s="26" t="s">
        <v>5</v>
      </c>
    </row>
    <row r="101" spans="1:8" x14ac:dyDescent="0.35">
      <c r="A101" s="23"/>
      <c r="B101" s="24" t="s">
        <v>88</v>
      </c>
      <c r="C101" s="24" t="s">
        <v>59</v>
      </c>
      <c r="D101" s="24" t="s">
        <v>151</v>
      </c>
      <c r="E101" s="25">
        <f>120+19/60+48/3600</f>
        <v>120.33</v>
      </c>
      <c r="F101" s="25">
        <f>36+9/60+18/3600</f>
        <v>36.155000000000001</v>
      </c>
      <c r="G101" s="26">
        <v>0</v>
      </c>
      <c r="H101" s="26" t="s">
        <v>5</v>
      </c>
    </row>
    <row r="102" spans="1:8" x14ac:dyDescent="0.35">
      <c r="A102" s="23"/>
      <c r="B102" s="24" t="s">
        <v>89</v>
      </c>
      <c r="C102" s="24" t="s">
        <v>86</v>
      </c>
      <c r="D102" s="24" t="s">
        <v>151</v>
      </c>
      <c r="E102" s="25">
        <f>120+11/60+12/3600</f>
        <v>120.18666666666667</v>
      </c>
      <c r="F102" s="25">
        <f>36+8/60+0/3600</f>
        <v>36.133333333333333</v>
      </c>
      <c r="G102" s="26">
        <v>0</v>
      </c>
      <c r="H102" s="26" t="s">
        <v>5</v>
      </c>
    </row>
    <row r="103" spans="1:8" x14ac:dyDescent="0.35">
      <c r="A103" s="23"/>
      <c r="B103" s="24" t="s">
        <v>90</v>
      </c>
      <c r="C103" s="24" t="s">
        <v>59</v>
      </c>
      <c r="D103" s="24" t="s">
        <v>151</v>
      </c>
      <c r="E103" s="25">
        <f>120+10/60+37/3600</f>
        <v>120.17694444444444</v>
      </c>
      <c r="F103" s="25">
        <f>36+6/60+16/3600</f>
        <v>36.104444444444447</v>
      </c>
      <c r="G103" s="26">
        <v>0</v>
      </c>
      <c r="H103" s="26" t="s">
        <v>5</v>
      </c>
    </row>
    <row r="104" spans="1:8" x14ac:dyDescent="0.35">
      <c r="A104" s="23"/>
      <c r="B104" s="24" t="s">
        <v>91</v>
      </c>
      <c r="C104" s="24" t="s">
        <v>59</v>
      </c>
      <c r="D104" s="24" t="s">
        <v>151</v>
      </c>
      <c r="E104" s="25">
        <f>120+15/60+0/3600</f>
        <v>120.25</v>
      </c>
      <c r="F104" s="25">
        <f>36+6/60+0/3600</f>
        <v>36.1</v>
      </c>
      <c r="G104" s="26">
        <v>0</v>
      </c>
      <c r="H104" s="26" t="s">
        <v>5</v>
      </c>
    </row>
    <row r="105" spans="1:8" x14ac:dyDescent="0.35">
      <c r="A105" s="23"/>
      <c r="B105" s="24" t="s">
        <v>92</v>
      </c>
      <c r="C105" s="24" t="s">
        <v>59</v>
      </c>
      <c r="D105" s="24" t="s">
        <v>151</v>
      </c>
      <c r="E105" s="25">
        <f>120+17/60+30/3600</f>
        <v>120.29166666666667</v>
      </c>
      <c r="F105" s="25">
        <f>36+6/60+0/3600</f>
        <v>36.1</v>
      </c>
      <c r="G105" s="26">
        <v>0</v>
      </c>
      <c r="H105" s="26" t="s">
        <v>5</v>
      </c>
    </row>
    <row r="106" spans="1:8" x14ac:dyDescent="0.35">
      <c r="A106" s="23"/>
      <c r="B106" s="24" t="s">
        <v>93</v>
      </c>
      <c r="C106" s="24" t="s">
        <v>59</v>
      </c>
      <c r="D106" s="24" t="s">
        <v>151</v>
      </c>
      <c r="E106" s="25">
        <f>120+14/60</f>
        <v>120.23333333333333</v>
      </c>
      <c r="F106" s="25">
        <f>36+2/60+12/3600</f>
        <v>36.036666666666662</v>
      </c>
      <c r="G106" s="26">
        <v>0</v>
      </c>
      <c r="H106" s="26" t="s">
        <v>5</v>
      </c>
    </row>
    <row r="107" spans="1:8" x14ac:dyDescent="0.35">
      <c r="A107" s="23"/>
      <c r="B107" s="24" t="s">
        <v>94</v>
      </c>
      <c r="C107" s="24" t="s">
        <v>86</v>
      </c>
      <c r="D107" s="24" t="s">
        <v>151</v>
      </c>
      <c r="E107" s="25">
        <f>120+21/60+16/3600</f>
        <v>120.35444444444444</v>
      </c>
      <c r="F107" s="25">
        <f>36+0/60+9/3600</f>
        <v>36.002499999999998</v>
      </c>
      <c r="G107" s="26">
        <v>0</v>
      </c>
      <c r="H107" s="26" t="s">
        <v>5</v>
      </c>
    </row>
    <row r="108" spans="1:8" x14ac:dyDescent="0.35">
      <c r="A108" s="23"/>
      <c r="B108" s="24" t="s">
        <v>95</v>
      </c>
      <c r="C108" s="24" t="s">
        <v>86</v>
      </c>
      <c r="D108" s="24" t="s">
        <v>151</v>
      </c>
      <c r="E108" s="25">
        <f>120+25/60+30/3600</f>
        <v>120.42500000000001</v>
      </c>
      <c r="F108" s="25">
        <f>35+59/60</f>
        <v>35.983333333333334</v>
      </c>
      <c r="G108" s="26">
        <v>0</v>
      </c>
      <c r="H108" s="26" t="s">
        <v>5</v>
      </c>
    </row>
    <row r="109" spans="1:8" x14ac:dyDescent="0.35">
      <c r="A109" s="23"/>
      <c r="B109" s="24" t="s">
        <v>97</v>
      </c>
      <c r="C109" s="24" t="s">
        <v>96</v>
      </c>
      <c r="D109" s="24" t="s">
        <v>151</v>
      </c>
      <c r="E109" s="25">
        <f>120+45.151/60</f>
        <v>120.75251666666666</v>
      </c>
      <c r="F109" s="25">
        <f>36+20.183/60</f>
        <v>36.33638333333333</v>
      </c>
      <c r="G109" s="26">
        <v>0</v>
      </c>
      <c r="H109" s="26">
        <v>0</v>
      </c>
    </row>
    <row r="110" spans="1:8" x14ac:dyDescent="0.35">
      <c r="A110" s="23"/>
      <c r="B110" s="24" t="s">
        <v>98</v>
      </c>
      <c r="C110" s="24" t="s">
        <v>96</v>
      </c>
      <c r="D110" s="24" t="s">
        <v>151</v>
      </c>
      <c r="E110" s="25">
        <f>120+48.705/60</f>
        <v>120.81175</v>
      </c>
      <c r="F110" s="25">
        <f>36+22.992/60</f>
        <v>36.383200000000002</v>
      </c>
      <c r="G110" s="26">
        <v>0</v>
      </c>
      <c r="H110" s="26" t="s">
        <v>5</v>
      </c>
    </row>
    <row r="111" spans="1:8" x14ac:dyDescent="0.35">
      <c r="A111" s="23"/>
      <c r="B111" s="24" t="s">
        <v>99</v>
      </c>
      <c r="C111" s="24" t="s">
        <v>96</v>
      </c>
      <c r="D111" s="24">
        <v>11</v>
      </c>
      <c r="E111" s="25">
        <f>120+48.369/60</f>
        <v>120.80615</v>
      </c>
      <c r="F111" s="25">
        <f>36+24.293/60</f>
        <v>36.404883333333331</v>
      </c>
      <c r="G111" s="26">
        <v>0</v>
      </c>
      <c r="H111" s="26" t="s">
        <v>5</v>
      </c>
    </row>
    <row r="112" spans="1:8" x14ac:dyDescent="0.35">
      <c r="A112" s="23"/>
      <c r="B112" s="24" t="s">
        <v>100</v>
      </c>
      <c r="C112" s="24" t="s">
        <v>55</v>
      </c>
      <c r="D112" s="24">
        <v>12</v>
      </c>
      <c r="E112" s="25">
        <f>121+27.7597/60</f>
        <v>121.46266166666666</v>
      </c>
      <c r="F112" s="25">
        <f>37+28.9442/60</f>
        <v>37.48240333333333</v>
      </c>
      <c r="G112" s="26">
        <v>0</v>
      </c>
      <c r="H112" s="26">
        <v>0</v>
      </c>
    </row>
    <row r="113" spans="1:8" x14ac:dyDescent="0.35">
      <c r="A113" s="23"/>
      <c r="B113" s="24" t="s">
        <v>101</v>
      </c>
      <c r="C113" s="24" t="s">
        <v>55</v>
      </c>
      <c r="D113" s="24">
        <v>13</v>
      </c>
      <c r="E113" s="25">
        <f>121+27.8848/60</f>
        <v>121.46474666666667</v>
      </c>
      <c r="F113" s="25">
        <f>37+29.1203/60</f>
        <v>37.485338333333331</v>
      </c>
      <c r="G113" s="26">
        <v>0</v>
      </c>
      <c r="H113" s="26" t="s">
        <v>5</v>
      </c>
    </row>
    <row r="114" spans="1:8" x14ac:dyDescent="0.35">
      <c r="A114" s="23"/>
      <c r="B114" s="24" t="s">
        <v>102</v>
      </c>
      <c r="C114" s="24" t="s">
        <v>55</v>
      </c>
      <c r="D114" s="24">
        <v>9</v>
      </c>
      <c r="E114" s="25">
        <f>121+28.2474/60</f>
        <v>121.47078999999999</v>
      </c>
      <c r="F114" s="25">
        <f>37+29.394/60</f>
        <v>37.489899999999999</v>
      </c>
      <c r="G114" s="26">
        <v>0</v>
      </c>
      <c r="H114" s="26" t="s">
        <v>5</v>
      </c>
    </row>
    <row r="115" spans="1:8" x14ac:dyDescent="0.35">
      <c r="A115" s="23"/>
      <c r="B115" s="24" t="s">
        <v>103</v>
      </c>
      <c r="C115" s="24" t="s">
        <v>86</v>
      </c>
      <c r="D115" s="24">
        <v>6</v>
      </c>
      <c r="E115" s="25">
        <f>121+40.8459/60</f>
        <v>121.68076499999999</v>
      </c>
      <c r="F115" s="25">
        <f>38+51.7077/60</f>
        <v>38.861795000000001</v>
      </c>
      <c r="G115" s="26">
        <v>0</v>
      </c>
      <c r="H115" s="26">
        <v>0</v>
      </c>
    </row>
    <row r="116" spans="1:8" x14ac:dyDescent="0.35">
      <c r="A116" s="23"/>
      <c r="B116" s="24" t="s">
        <v>104</v>
      </c>
      <c r="C116" s="24" t="s">
        <v>55</v>
      </c>
      <c r="D116" s="24">
        <v>10</v>
      </c>
      <c r="E116" s="25">
        <f>119+26.836/60</f>
        <v>119.44726666666666</v>
      </c>
      <c r="F116" s="25">
        <f>34+46.906/60</f>
        <v>34.78176666666667</v>
      </c>
      <c r="G116" s="26">
        <v>0</v>
      </c>
      <c r="H116" s="26">
        <v>2</v>
      </c>
    </row>
    <row r="117" spans="1:8" x14ac:dyDescent="0.35">
      <c r="A117" s="23"/>
      <c r="B117" s="24" t="s">
        <v>105</v>
      </c>
      <c r="C117" s="24" t="s">
        <v>55</v>
      </c>
      <c r="D117" s="24">
        <v>10</v>
      </c>
      <c r="E117" s="25">
        <f>119+28.022/60</f>
        <v>119.46703333333333</v>
      </c>
      <c r="F117" s="25">
        <f>34+46.688/60</f>
        <v>34.778133333333336</v>
      </c>
      <c r="G117" s="26">
        <v>0</v>
      </c>
      <c r="H117" s="26" t="s">
        <v>5</v>
      </c>
    </row>
    <row r="118" spans="1:8" ht="16" thickBot="1" x14ac:dyDescent="0.4">
      <c r="A118" s="20"/>
      <c r="B118" s="9" t="s">
        <v>106</v>
      </c>
      <c r="C118" s="9" t="s">
        <v>55</v>
      </c>
      <c r="D118" s="9">
        <v>11</v>
      </c>
      <c r="E118" s="10">
        <f>119+28.557/60</f>
        <v>119.47595</v>
      </c>
      <c r="F118" s="10">
        <f>34+47.411/60</f>
        <v>34.790183333333331</v>
      </c>
      <c r="G118" s="11">
        <v>0</v>
      </c>
      <c r="H118" s="11" t="s">
        <v>5</v>
      </c>
    </row>
    <row r="119" spans="1:8" ht="16" thickTop="1" x14ac:dyDescent="0.35">
      <c r="A119" s="18" t="s">
        <v>107</v>
      </c>
      <c r="B119" s="12" t="s">
        <v>109</v>
      </c>
      <c r="C119" s="12" t="s">
        <v>108</v>
      </c>
      <c r="D119" s="5">
        <v>9.6</v>
      </c>
      <c r="E119" s="13">
        <f>117+54.998/60</f>
        <v>117.91663333333334</v>
      </c>
      <c r="F119" s="13">
        <f>38+55.648/60</f>
        <v>38.927466666666668</v>
      </c>
      <c r="G119" s="7">
        <v>0</v>
      </c>
      <c r="H119" s="7">
        <v>0</v>
      </c>
    </row>
    <row r="120" spans="1:8" x14ac:dyDescent="0.35">
      <c r="A120" s="19"/>
      <c r="B120" s="5" t="s">
        <v>110</v>
      </c>
      <c r="C120" s="5" t="s">
        <v>108</v>
      </c>
      <c r="D120" s="5">
        <v>10.3</v>
      </c>
      <c r="E120" s="6">
        <f>117+56.318/60</f>
        <v>117.93863333333333</v>
      </c>
      <c r="F120" s="6">
        <f>38+55.727/60</f>
        <v>38.928783333333335</v>
      </c>
      <c r="G120" s="7">
        <v>0</v>
      </c>
      <c r="H120" s="7" t="s">
        <v>5</v>
      </c>
    </row>
    <row r="121" spans="1:8" x14ac:dyDescent="0.35">
      <c r="A121" s="19"/>
      <c r="B121" s="5" t="s">
        <v>111</v>
      </c>
      <c r="C121" s="5" t="s">
        <v>108</v>
      </c>
      <c r="D121" s="5">
        <v>11.9</v>
      </c>
      <c r="E121" s="6">
        <f>117+58.193/60</f>
        <v>117.96988333333333</v>
      </c>
      <c r="F121" s="6">
        <f>38+56.318/60</f>
        <v>38.938633333333335</v>
      </c>
      <c r="G121" s="7">
        <v>0</v>
      </c>
      <c r="H121" s="7" t="s">
        <v>5</v>
      </c>
    </row>
    <row r="122" spans="1:8" x14ac:dyDescent="0.35">
      <c r="A122" s="19"/>
      <c r="B122" s="5" t="s">
        <v>113</v>
      </c>
      <c r="C122" s="5" t="s">
        <v>112</v>
      </c>
      <c r="D122" s="5">
        <v>12</v>
      </c>
      <c r="E122" s="6">
        <f>119+34/60+30.0828/3600</f>
        <v>119.575023</v>
      </c>
      <c r="F122" s="6">
        <f>39+38/60+1.0854/3600</f>
        <v>39.633634833333332</v>
      </c>
      <c r="G122" s="7">
        <v>0</v>
      </c>
      <c r="H122" s="7">
        <v>0</v>
      </c>
    </row>
    <row r="123" spans="1:8" x14ac:dyDescent="0.35">
      <c r="A123" s="19"/>
      <c r="B123" s="5" t="s">
        <v>114</v>
      </c>
      <c r="C123" s="5" t="s">
        <v>112</v>
      </c>
      <c r="D123" s="5">
        <v>11</v>
      </c>
      <c r="E123" s="6">
        <f>119+38/60+25/3600</f>
        <v>119.64027777777778</v>
      </c>
      <c r="F123" s="6">
        <f>39+51/60+9/3600</f>
        <v>39.852499999999999</v>
      </c>
      <c r="G123" s="7">
        <v>0</v>
      </c>
      <c r="H123" s="7" t="s">
        <v>5</v>
      </c>
    </row>
    <row r="124" spans="1:8" x14ac:dyDescent="0.35">
      <c r="A124" s="19"/>
      <c r="B124" s="5" t="s">
        <v>115</v>
      </c>
      <c r="C124" s="5" t="s">
        <v>112</v>
      </c>
      <c r="D124" s="5">
        <v>15</v>
      </c>
      <c r="E124" s="6">
        <f>119+43/60+54/3600</f>
        <v>119.73166666666667</v>
      </c>
      <c r="F124" s="6">
        <f>39+47/60+56/3600</f>
        <v>39.798888888888889</v>
      </c>
      <c r="G124" s="7">
        <v>0</v>
      </c>
      <c r="H124" s="7" t="s">
        <v>5</v>
      </c>
    </row>
    <row r="125" spans="1:8" x14ac:dyDescent="0.35">
      <c r="A125" s="19"/>
      <c r="B125" s="5" t="s">
        <v>116</v>
      </c>
      <c r="C125" s="5" t="s">
        <v>112</v>
      </c>
      <c r="D125" s="5">
        <v>17</v>
      </c>
      <c r="E125" s="6">
        <f>119+47/60+22/3600</f>
        <v>119.78944444444444</v>
      </c>
      <c r="F125" s="6">
        <f>39+43/60+44/3600</f>
        <v>39.728888888888889</v>
      </c>
      <c r="G125" s="7">
        <v>0</v>
      </c>
      <c r="H125" s="7" t="s">
        <v>5</v>
      </c>
    </row>
    <row r="126" spans="1:8" ht="16" thickBot="1" x14ac:dyDescent="0.4">
      <c r="A126" s="20"/>
      <c r="B126" s="9" t="s">
        <v>117</v>
      </c>
      <c r="C126" s="9" t="s">
        <v>112</v>
      </c>
      <c r="D126" s="9">
        <v>25</v>
      </c>
      <c r="E126" s="10">
        <f>119+54/60+46.7994/3600</f>
        <v>119.91299983333334</v>
      </c>
      <c r="F126" s="10">
        <f>39+36/60+6.8364/3600</f>
        <v>39.601899000000003</v>
      </c>
      <c r="G126" s="11">
        <v>0</v>
      </c>
      <c r="H126" s="11" t="s">
        <v>5</v>
      </c>
    </row>
    <row r="127" spans="1:8" ht="16" thickTop="1" x14ac:dyDescent="0.35"/>
  </sheetData>
  <mergeCells count="4">
    <mergeCell ref="A2:A71"/>
    <mergeCell ref="A72:A96"/>
    <mergeCell ref="A97:A118"/>
    <mergeCell ref="A119:A12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yuyang</dc:creator>
  <cp:lastModifiedBy>ZH</cp:lastModifiedBy>
  <dcterms:created xsi:type="dcterms:W3CDTF">2015-06-05T18:19:34Z</dcterms:created>
  <dcterms:modified xsi:type="dcterms:W3CDTF">2021-09-02T05:39:40Z</dcterms:modified>
</cp:coreProperties>
</file>