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168691\Desktop\Gupta K_Manuscript_Mayo Clinic FL_2021-22\Author's Proof\"/>
    </mc:Choice>
  </mc:AlternateContent>
  <xr:revisionPtr revIDLastSave="0" documentId="13_ncr:1_{64CDDDA8-9AED-4074-B375-1FE7544C45B0}" xr6:coauthVersionLast="46" xr6:coauthVersionMax="47" xr10:uidLastSave="{00000000-0000-0000-0000-000000000000}"/>
  <bookViews>
    <workbookView xWindow="-120" yWindow="-120" windowWidth="29040" windowHeight="17640" xr2:uid="{BA296EE5-2EAF-4D02-BD45-00325E5F973B}"/>
  </bookViews>
  <sheets>
    <sheet name="S1.1_List of inhibitors" sheetId="15" r:id="rId1"/>
    <sheet name="S1.2_Drug screening (HCT116)" sheetId="16" r:id="rId2"/>
    <sheet name="S1.3_Combinations (COAD, GBM)" sheetId="12" r:id="rId3"/>
    <sheet name="S1.4_Percent inhibition (COAD)" sheetId="13" r:id="rId4"/>
    <sheet name="S1.5_Synergy Plots" sheetId="17" r:id="rId5"/>
    <sheet name="S1.6_Cetuximab dose curves" sheetId="1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4" i="13" l="1"/>
  <c r="G66" i="13"/>
  <c r="G68" i="13"/>
  <c r="G70" i="13"/>
  <c r="G62" i="13"/>
  <c r="G60" i="13"/>
  <c r="F59" i="13"/>
  <c r="F60" i="13"/>
  <c r="F61" i="13"/>
  <c r="F62" i="13"/>
  <c r="F63" i="13"/>
  <c r="F64" i="13"/>
  <c r="F65" i="13"/>
  <c r="F66" i="13"/>
  <c r="F67" i="13"/>
  <c r="F68" i="13"/>
  <c r="F69" i="13"/>
  <c r="F70" i="13"/>
  <c r="F58" i="13"/>
  <c r="G45" i="16"/>
  <c r="G44" i="16"/>
  <c r="G43" i="16"/>
  <c r="G42" i="16"/>
  <c r="G41" i="16"/>
  <c r="G35" i="16"/>
  <c r="G34" i="16"/>
  <c r="G32" i="16"/>
  <c r="G30" i="16"/>
  <c r="G27" i="16"/>
  <c r="G26" i="16"/>
  <c r="G24" i="16"/>
  <c r="G23" i="16"/>
  <c r="G22" i="16"/>
  <c r="G21" i="16"/>
  <c r="G20" i="16"/>
  <c r="G19" i="16"/>
  <c r="G17" i="16"/>
  <c r="G15" i="16"/>
  <c r="G14" i="16"/>
  <c r="G13" i="16"/>
  <c r="G10" i="16"/>
  <c r="G8" i="16"/>
  <c r="G7" i="16"/>
  <c r="A4" i="16"/>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 i="15"/>
  <c r="A4" i="15" s="1"/>
  <c r="A5" i="15" s="1"/>
  <c r="A6" i="15" s="1"/>
  <c r="A7" i="15" s="1"/>
  <c r="A8" i="15" s="1"/>
  <c r="A9" i="15" s="1"/>
  <c r="A10" i="15" s="1"/>
  <c r="A11" i="15" s="1"/>
  <c r="A12" i="15" s="1"/>
  <c r="A13" i="15" s="1"/>
  <c r="A14" i="15" s="1"/>
  <c r="A15" i="15" s="1"/>
  <c r="A16" i="15" s="1"/>
  <c r="A18" i="15" s="1"/>
  <c r="A19" i="15" s="1"/>
  <c r="A20" i="15" s="1"/>
  <c r="A21" i="15" s="1"/>
  <c r="A22" i="15" s="1"/>
  <c r="A23" i="15" s="1"/>
  <c r="A24" i="15" s="1"/>
  <c r="A26" i="15" s="1"/>
  <c r="A27" i="15" s="1"/>
  <c r="A28" i="15" s="1"/>
  <c r="A29" i="15" s="1"/>
  <c r="A30" i="15" s="1"/>
  <c r="A31" i="15" s="1"/>
  <c r="A32" i="15" s="1"/>
  <c r="A33" i="15" s="1"/>
  <c r="A34" i="15" s="1"/>
  <c r="A35" i="15" s="1"/>
  <c r="A36" i="15" s="1"/>
  <c r="A37" i="15" s="1"/>
  <c r="A38" i="15" s="1"/>
  <c r="A39" i="15" s="1"/>
  <c r="C12" i="14"/>
  <c r="C11" i="14"/>
  <c r="C10" i="14"/>
  <c r="C9" i="14"/>
  <c r="C8" i="14"/>
  <c r="C7" i="14"/>
  <c r="C6" i="14"/>
  <c r="C5" i="14"/>
  <c r="C4" i="14"/>
  <c r="M42" i="13"/>
  <c r="M40" i="13"/>
  <c r="M38" i="13"/>
  <c r="M36" i="13"/>
  <c r="M34" i="13"/>
  <c r="M32" i="13"/>
  <c r="M30" i="13"/>
  <c r="M28" i="13"/>
  <c r="M26" i="13"/>
  <c r="M24" i="13"/>
  <c r="M22" i="13"/>
  <c r="M20" i="13"/>
  <c r="M18" i="13"/>
  <c r="M16" i="13"/>
  <c r="M14" i="13"/>
  <c r="M12" i="13"/>
  <c r="M10" i="13"/>
  <c r="M8" i="13"/>
  <c r="M6" i="13"/>
  <c r="I50" i="12"/>
  <c r="I49" i="12"/>
  <c r="I48" i="12"/>
  <c r="I35" i="12"/>
  <c r="H35" i="12"/>
  <c r="H34" i="12"/>
  <c r="H33" i="12"/>
  <c r="I32" i="12"/>
  <c r="H32" i="12"/>
  <c r="H31" i="12"/>
  <c r="I30" i="12"/>
  <c r="H30" i="12"/>
  <c r="I29" i="12"/>
  <c r="H29" i="12"/>
  <c r="I28" i="12"/>
  <c r="H28" i="12"/>
  <c r="A5" i="12"/>
  <c r="A6" i="12" s="1"/>
  <c r="A7" i="12" s="1"/>
  <c r="A8" i="12" s="1"/>
  <c r="A9" i="12" s="1"/>
  <c r="A10" i="12" s="1"/>
  <c r="A11" i="12" s="1"/>
  <c r="A12" i="12" s="1"/>
  <c r="A13" i="12" s="1"/>
  <c r="A14" i="12" s="1"/>
</calcChain>
</file>

<file path=xl/sharedStrings.xml><?xml version="1.0" encoding="utf-8"?>
<sst xmlns="http://schemas.openxmlformats.org/spreadsheetml/2006/main" count="1319" uniqueCount="549">
  <si>
    <t>CAS</t>
  </si>
  <si>
    <t>SMILES</t>
  </si>
  <si>
    <t>2296729-00-3</t>
  </si>
  <si>
    <t>CC(C)c1nccc(C)c1-n1c2nc(c(F)cc2c(nc1=O)N1CCN(C[C@@H]1C)C(=O)C=C)-c1c(O)cccc1F</t>
  </si>
  <si>
    <t>C30H30F2N6O3</t>
  </si>
  <si>
    <t>KRAS G12C</t>
  </si>
  <si>
    <t>MRTX849</t>
  </si>
  <si>
    <t>2326521-71-3</t>
  </si>
  <si>
    <t>CN1CCC[C@H]1COc1nc2CN(CCc2c(n1)N1CCN([C@@H](CC#N)C1)C(=O)C(F)=C)c1cccc2cccc(Cl)c12</t>
  </si>
  <si>
    <t>C32H35ClFN7O2</t>
  </si>
  <si>
    <t>Belvarafenib</t>
  </si>
  <si>
    <t>1446113-23-0</t>
  </si>
  <si>
    <t>Cc1ccc2c(Nc3cccc(Cl)c3F)nccc2c1NC(=O)c1csc2c(N)ncnc12</t>
  </si>
  <si>
    <t>C23H16ClFN6OS </t>
  </si>
  <si>
    <t>MLN2480</t>
  </si>
  <si>
    <t>BIIB-024;TAK-580</t>
  </si>
  <si>
    <t>1096708-71-2</t>
  </si>
  <si>
    <t>Nc1ncnc(C(=O)N[C@H](C)c2ncc(C(=O)Nc3ncc(Cl)c(C(F)(F)F)c3)s2)c1Cl</t>
  </si>
  <si>
    <t>C17H12Cl2F3N7O2S</t>
  </si>
  <si>
    <t>Buparlisib</t>
  </si>
  <si>
    <t>BKM120;NVP-BKM120</t>
  </si>
  <si>
    <t>944396-07-0</t>
  </si>
  <si>
    <t>Nc1cc(c(cn1)-c1cc(nc(n1)N1CCOCC1)N1CCOCC1)C(F)(F)F</t>
  </si>
  <si>
    <t>C18H21F3N6O2</t>
  </si>
  <si>
    <t>Dactolisib</t>
  </si>
  <si>
    <t>NVP-BEZ235;BEZ235</t>
  </si>
  <si>
    <t>915019-65-7</t>
  </si>
  <si>
    <t>Cn1c2cnc3ccc(cc3c2n(-c2ccc(cc2)C(C)(C)C#N)c1=O)-c1cnc2ccccc2c1</t>
  </si>
  <si>
    <t>C30H23N5O</t>
  </si>
  <si>
    <t>Lapatinib</t>
  </si>
  <si>
    <t>GW572016;GSK572016</t>
  </si>
  <si>
    <t>231277-92-2</t>
  </si>
  <si>
    <t>CS(=O)(=O)CCNCc1ccc(o1)-c1ccc2ncnc(Nc3ccc(OCc4cccc(F)c4)c(Cl)c3)c2c1</t>
  </si>
  <si>
    <t>C29H26ClFN4O4S</t>
  </si>
  <si>
    <t>EGFR</t>
  </si>
  <si>
    <t>EGFR; HER2/ErbB2</t>
  </si>
  <si>
    <t>Afatinib</t>
  </si>
  <si>
    <t>BIBW2992</t>
  </si>
  <si>
    <t>439081-18-2</t>
  </si>
  <si>
    <t>CN(C)C\C=C\C(=O)Nc1cc2c(Nc3ccc(F)c(Cl)c3)ncnc2cc1O[C@H]1CCOC1</t>
  </si>
  <si>
    <t>C24H25ClFN5O3</t>
  </si>
  <si>
    <t>Sapitinib</t>
  </si>
  <si>
    <t>AZD-8931</t>
  </si>
  <si>
    <t>848942-61-0</t>
  </si>
  <si>
    <t>CNC(=O)CN1CCC(CC1)Oc1cc2c(Nc3cccc(Cl)c3F)ncnc2cc1OC</t>
  </si>
  <si>
    <t>C23H25ClFN5O3</t>
  </si>
  <si>
    <t>XAV939</t>
  </si>
  <si>
    <t>XAV 939;XAV-939;NVP-XAV939</t>
  </si>
  <si>
    <t>284028-89-3</t>
  </si>
  <si>
    <t>FC(F)(F)c1ccc(cc1)-c1nc2CCSCc2c(=O)[nH]1</t>
  </si>
  <si>
    <t>C14H11F3N2OS</t>
  </si>
  <si>
    <t>ICG001</t>
  </si>
  <si>
    <t>PRI-724;PRI-724 isomer</t>
  </si>
  <si>
    <t>847591-62-2</t>
  </si>
  <si>
    <t>Oc1ccc(C[C@@H]2N3[C@H](CN(Cc4cccc5ccccc45)C2=O)N(CCC3=O)C(=O)NCc2ccccc2)cc1</t>
  </si>
  <si>
    <t>C33H32N4O4</t>
  </si>
  <si>
    <t>Salinomycin sodium salt</t>
  </si>
  <si>
    <t>Salinomycin sodium</t>
  </si>
  <si>
    <t>55721-31-8</t>
  </si>
  <si>
    <t>[H][C@]1([C@](C)(CC2)O[C@]32[C@](O)C=C[C@]4(O[C@]([H])([C@@H](CC)C([C@@H](C)[C@@H](O)[C@](C)[C@]5([H])O[C@]([C@@H](CC)C([O-])=O)([H])CC[C@@H]5C)=O)[C@@H](C)C[C@]4C)O3)CC[C@@](CC)(O)[C@](C)O1.[Na+]</t>
  </si>
  <si>
    <t>C42H65NaO11</t>
  </si>
  <si>
    <t>BC2059</t>
  </si>
  <si>
    <t>1227637-23-1</t>
  </si>
  <si>
    <t>C[C@H]1C[C@@H](C)CN(C1)S(=O)(=O)c1ccc2\C(=N/O)c3ccc(cc3\C(=N/O)c2c1)S(=O)(=O)N1C[C@@H](C)C[C@@H](C)C1</t>
  </si>
  <si>
    <t>C28H36N4O6S2</t>
  </si>
  <si>
    <t>BQ123</t>
  </si>
  <si>
    <t>BQ 123;BQ-123</t>
  </si>
  <si>
    <t>136553-81-6</t>
  </si>
  <si>
    <t>[H][C@@]12CCCN1C(=O)[C@@H](CC(O)=O)NC(=O)[C@@H](CC1=CNC3=C1C=CC=C3)NC(=O)[C@H](CC(C)C)NC(=O)[C@H](NC2=O)C(C)C</t>
  </si>
  <si>
    <t>C31H42N6O7</t>
  </si>
  <si>
    <t>LY3039478</t>
  </si>
  <si>
    <t>1421438-81-4</t>
  </si>
  <si>
    <t>C[C@@H](C(=O)N[C@H]1c2ccccc2c2c(nccc2)N(C1=O)CCO)NC(=O)CCC(F)(F)F</t>
  </si>
  <si>
    <t>C22H23F3N4O4</t>
  </si>
  <si>
    <t>GANT61</t>
  </si>
  <si>
    <t>NSC 136476</t>
  </si>
  <si>
    <t>500579-04-4</t>
  </si>
  <si>
    <t>C1(N(CCCN1Cc1c(N(C)C)cccc1)Cc1c(N(C)C)cccc1)c1ccncc1</t>
  </si>
  <si>
    <t>C27H35N5</t>
  </si>
  <si>
    <t>Itraconazole</t>
  </si>
  <si>
    <t>R51211</t>
  </si>
  <si>
    <t>84625-61-6</t>
  </si>
  <si>
    <t>CCC(C)n1ncn(-c2ccc(cc2)N2CCN(CC2)c2ccc(OC[C@H]3CO[C@@](Cn4cncn4)(O3)c3ccc(Cl)cc3Cl)cc2)c1=O</t>
  </si>
  <si>
    <t>C35H38Cl2N8O4</t>
  </si>
  <si>
    <t>Decitabine</t>
  </si>
  <si>
    <t>5-Aza-2'-deoxycytidine;NSC 127716;Deoxycytidine;Dacogen</t>
  </si>
  <si>
    <t>2353-33-5</t>
  </si>
  <si>
    <t>Nc1ncn([C@H]2C[C@H](O)[C@@H](CO)O2)c(=O)n1</t>
  </si>
  <si>
    <t>C8H12N4O4</t>
  </si>
  <si>
    <t>DNA methyltransferase (DNMT)</t>
  </si>
  <si>
    <t>JQ1</t>
  </si>
  <si>
    <t>1268524-70-4</t>
  </si>
  <si>
    <t>Cc1sc-2c(c1C)C(=N[C@@H](CC(=O)OC(C)(C)C)c1nnc(C)n-21)c1ccc(Cl)cc1</t>
  </si>
  <si>
    <t>C23H25ClN4O2S</t>
  </si>
  <si>
    <t>Vorinostat</t>
  </si>
  <si>
    <t>SAHA;MK0683;suberoylanilide hydroxamic acid</t>
  </si>
  <si>
    <t>149647-78-9</t>
  </si>
  <si>
    <t>ONC(=O)CCCCCCC(=O)Nc1ccccc1</t>
  </si>
  <si>
    <t>C14H20N2O3</t>
  </si>
  <si>
    <t>HDAC; HDAC1;HDAC2;HDAC3;HDAC6;HDAC8</t>
  </si>
  <si>
    <t>LOXO-195</t>
  </si>
  <si>
    <t>2097002-61-2</t>
  </si>
  <si>
    <t>C[C@@H]1CCc2ncc(F)cc2[C@H]2CCCN2c2ccn3ncc(c3n2)C(=O)N1</t>
  </si>
  <si>
    <t>C20H21FN6O</t>
  </si>
  <si>
    <t>TPX0005</t>
  </si>
  <si>
    <t>TPX 0005;TPX-0005;Repotrectinib</t>
  </si>
  <si>
    <t>1802220-02-5</t>
  </si>
  <si>
    <t>Fc1cc2[C@@H](C)Nc3nc4c(cnn4cc3)C(=O)NC[C@@H](Oc2cc1)C</t>
  </si>
  <si>
    <t>C18H18FN5O2</t>
  </si>
  <si>
    <t>DDR1-IN-2</t>
  </si>
  <si>
    <t>1429617-90-2</t>
  </si>
  <si>
    <t>CCc1ccc(cc1C#Cc1cnc2ccnn2c1)C(=O)Nc1cc(CN2CCN(C)CC2)cc(c1)C(F)(F)F</t>
  </si>
  <si>
    <t>C30H29F3N6O</t>
  </si>
  <si>
    <t>VU6015929</t>
  </si>
  <si>
    <t>Cn1ccc(-c2cncc(CNc3cc(C(=O)Nc4cccc(OC(F)(F)F)c4)ccc3F)c2)n1</t>
  </si>
  <si>
    <t>C24H19F4N5O2 </t>
  </si>
  <si>
    <t>Verteporfin</t>
  </si>
  <si>
    <t>CL 318952;BPD-MA</t>
  </si>
  <si>
    <t>129497-78-5</t>
  </si>
  <si>
    <t>COC(=O)CCc1c(C)c2cc3[nH]c(cc4nc(cc5[nH]c(cc1n2)c(CCC(O)=O)c5C)c(C=C)c4C)C1=CC=C([C@@H](C(=O)OC)[C@@]31C)C(=O)OC.COC(=O)CCc1c(C)c2cc3nc(cc4[nH]c(cc5nc(cc1[nH]2)c(CCC(O)=O)c5C)[C@]1(C)[C@H](C(=O)OC)C(=CC=C41)C(=O)OC)c(C)c3C=C</t>
  </si>
  <si>
    <t>C41H42N4O8</t>
  </si>
  <si>
    <t>Bafetinib</t>
  </si>
  <si>
    <t>NS-187;INNO-406</t>
  </si>
  <si>
    <t>859212-16-1</t>
  </si>
  <si>
    <t>CN(C)[C@H]1CCN(Cc2ccc(cc2C(F)(F)F)C(=O)Nc2ccc(C)c(Nc3nccc(n3)-c3cncnc3)c2)C1</t>
  </si>
  <si>
    <t>C30H31F3N8O</t>
  </si>
  <si>
    <t>Sorafenib</t>
  </si>
  <si>
    <t>Bay 43-9006</t>
  </si>
  <si>
    <t>284461-73-0</t>
  </si>
  <si>
    <t>CNC(=O)c1cc(Oc2ccc(NC(=O)Nc3ccc(Cl)c(c3)C(F)(F)F)cc2)ccn1</t>
  </si>
  <si>
    <t>C21H16ClF3N4O3</t>
  </si>
  <si>
    <t>c-Kit; FLT3; mPDGFRβ; PDGFRβ; B-Raf; B-Raf (V599E); Raf-1; VEGFR2/Flk2</t>
  </si>
  <si>
    <t>Ponatinib</t>
  </si>
  <si>
    <t>AP24534</t>
  </si>
  <si>
    <t>943319-70-8</t>
  </si>
  <si>
    <t>CN1CCN(Cc2ccc(NC(=O)c3ccc(C)c(c3)C#Cc3cnc4cccnn34)cc2C(F)(F)F)CC1</t>
  </si>
  <si>
    <t>C29H27F3N6O</t>
  </si>
  <si>
    <t>Midostaurin</t>
  </si>
  <si>
    <t>CGP 41251;PKC412;CGP41231;N-Benzoylstaurosporine</t>
  </si>
  <si>
    <t>120685-11-2</t>
  </si>
  <si>
    <t>CO[C@@H]1[C@@H](C[C@@H]2O[C@]1(C)n1c3ccccc3c3c4CNC(=O)c4c4c5ccccc5n2c4c13)N(C)C(=O)c1ccccc1</t>
  </si>
  <si>
    <t>C35H30N4O4</t>
  </si>
  <si>
    <t>PPK; PKCα; PKCβ1; PKCβ2; PKCγ</t>
  </si>
  <si>
    <t>PLX8394</t>
  </si>
  <si>
    <t>1393466-87-9</t>
  </si>
  <si>
    <t>F[C@@H]1CCN(C1)S(=O)(=O)Nc1ccc(F)c(C(=O)c2c[nH]c3ncc(cc23)-c2cnc(nc2)C2CC2)c1F</t>
  </si>
  <si>
    <t>C25H21F3N6O3S</t>
  </si>
  <si>
    <t>BRAFV600E</t>
  </si>
  <si>
    <t>GS-1101;CAL-101</t>
  </si>
  <si>
    <t>870281-82-6</t>
  </si>
  <si>
    <t>CC[C@H](Nc1ncnc2nc[nH]c12)c1nc2cccc(F)c2c(=O)n1-c1ccccc1</t>
  </si>
  <si>
    <t>C22H18FN7O</t>
  </si>
  <si>
    <t>GDC 0084;GDC-0084;RG7666</t>
  </si>
  <si>
    <t>1382979-44-3</t>
  </si>
  <si>
    <t>c1c(cnc(n1)N)c1nc2c(c(n1)N1CCOCC1)nc1n2CCOC1(C)C</t>
  </si>
  <si>
    <t>C18H22N8O2</t>
  </si>
  <si>
    <t>Karen Rex, et al. Abstract 3090: In vivo characterization of AMG 510 - a potent and selective KRASG12Ccovalent small molecule inhibitor in preclinical KRASG12Ccancer models. Experimental and Molecular Therapeutics.</t>
  </si>
  <si>
    <t xml:space="preserve">Jill Hallin  , Lars D Engstrom  , Lauren Hargis.The KRAS G12C Inhibitor MRTX849 Provides Insight Toward Therapeutic Susceptibility of KRAS-Mutant Cancers in Mouse Models and Patients.Cancer Discov. 2020 Jan;10(1):54-71. </t>
  </si>
  <si>
    <t>Son J B , Jung S H , Choi Ii W , et al. Thieno[3,2-d]pyrimidine derivatives having inhibitory activity on protein kinases[J]. 2015.</t>
  </si>
  <si>
    <t>Burger MT, et al. Identification of NVP-BKM120 as a Potent, Selective, Orally Bioavailable Class I PI3 Kinase Inhibitor for Treating Cancer. ACS Med Chem Lett. 2011 Aug 26;2(10):774-9.</t>
  </si>
  <si>
    <t>Maira SM, et al. Identification and characterization of NVP-BEZ235, a new orally available dual phosphatidylinositol 3-kinase/mammalian target of rapamycin inhibitor with potent in vivo antitumor activity. Mol Cancer Ther. 2008 Jul;7(7):1851-63.</t>
  </si>
  <si>
    <t>Rusnak DW, et al. The effects of the novel, reversible epidermal growth factor receptor/ErbB-2 tyrosine kinase inhibitor, GW2016, on the growth of human normal and tumor-derived cell lines in vitro and in vivo. Mol Cancer Ther. 2001 Dec;1(2):85-94</t>
  </si>
  <si>
    <t>Li D, et al. BIBW2992, an irreversible EGFR/HER2 inhibitor highly effective in preclinical lung cancer models. Oncogene. 2008 Aug 7;27(34):4702-11.</t>
  </si>
  <si>
    <t>Hickinson DM, et al. Clin Cancer Res, 2010, 16(4), 1159-1169.</t>
  </si>
  <si>
    <t>Dregalla RC, et al. Regulatory roles of tankyrase 1 at telomeres and in DNA repair: suppression of T-SCE and stabilization of DNA-PKcs. Aging (Albany NY). 2010 Oct;2(10):691-708.</t>
  </si>
  <si>
    <t>Sasaki T, et al. Transl Respir Med. 2:8.</t>
  </si>
  <si>
    <t>Zhou J, et al. Salinomycin induces apoptosis in cisplatin-resistant colorectal cancer cells by accumulation of reactiveoxygen species. Toxicol Lett. 2013 Oct 24;222(2):139-45.</t>
  </si>
  <si>
    <t>Savvidou I, Khong T, Cuddihy A, et al. Beta-catenin inhibitor BC2059 is efficacious as monotherapy or in combination with proteasome inhibitor bortezomib in multiple myeloma[J]. Molecular Cancer Therapeutics, 2017, 16(9):molcanther.0624.2016.</t>
  </si>
  <si>
    <t>Ihara M, et al. J Cardiovasc Pharmacol. 1992, 12, S11-14.</t>
  </si>
  <si>
    <t>Eli Lilly Company. The 8th SCI-RSC Symposium on Proteinase Inhibitor Design. 2013.</t>
  </si>
  <si>
    <t>Lauth M, et al. Proc Natl Acad Sci, 2007, 104(20), 8455-8560</t>
  </si>
  <si>
    <t>Isoherranen N, et al. Drug Metab Dispos, 2004, 32(10), 1121-1131.</t>
  </si>
  <si>
    <t>Shaker S, et al. Preclinical evaluation of antineoplastic activity of inhibitors of DNA methylation (5-aza-2'-deoxycytidine) and histone deacetylation (trichostatin A, depsipeptide) in combination against myeloid leukemic cells. Leuk Res. 2003 May;27(5):437-44.</t>
  </si>
  <si>
    <t>Filippakopoulos P, et al. Selective inhibition of BET bromodomains. Nature. 2010 Dec 23;468(7327):1067-73.</t>
  </si>
  <si>
    <t>Hrzenjak A et al. Histone deacetylase inhibitor vorinostat suppresses the growth of uterine sarcomas in vitro and in vivo. Mol Cancer. 2010 Mar 4;9:49.</t>
  </si>
  <si>
    <t>Drilon A , Nagasubramanian R , Blake J F , et al. A Next-Generation TRK Kinase Inhibitor Overcomes Acquired Resistance to Prior TRK Kinase Inhibition in Patients with TRK Fusion-Positive Solid Tumors[J]. Cancer Discovery, 2017, 7(9):CD-17-0507.</t>
  </si>
  <si>
    <t>Dayong Zhai, et al. Abstract 2132: The novel, rationally-designed, ALK/SRC inhibitor TPX-0005 overcomes multiple acquired resistance mechanisms to current ALK inhibitors. Cancer Research. July 2016</t>
  </si>
  <si>
    <t>Gao M, et al. Discovery and optimization of 3-(2-(Pyrazolo[1,5-a]pyrimidin-6-yl)ethynyl)benzamides as novel selective and orally bioavailable discoidin domain receptor 1 (DDR1) inhibitors. J Med Chem. 2013 Apr 25;56(8):3281-95.</t>
  </si>
  <si>
    <t>Jeffries DE, Borza CM, Blobaum AL,et al.Discovery of VU6015929: A Selective Discoidin Domain Receptor 1/2 (DDR1/2) Inhibitor to Explore the Role of DDR1 in Antifibrotic Therapy[1].ACS Med Chem Lett. 2019 Nov 25 ;11(1):29-33.</t>
  </si>
  <si>
    <t>Schmidt-Erfurth U, et al. Surv Ophthalmol, 2000, 45(3), 195-214.</t>
  </si>
  <si>
    <t>Lannutti BJ, et al. CAL-101, a p110delta selective phosphatidylinositol-3-kinase inhibitor for the treatment of B-cell malignancies, inhibits PI3K signaling and cellular viability. Blood. 2011 Jan 13;117(2):591-4.</t>
  </si>
  <si>
    <t>Heffron TP, et al. ACS Med Chem Lett. 2016, 7(4):351-6.</t>
  </si>
  <si>
    <t>PATHWAYS</t>
  </si>
  <si>
    <t>INHIBITOR</t>
  </si>
  <si>
    <t>TARGET</t>
  </si>
  <si>
    <t>FDA APPROVAL</t>
  </si>
  <si>
    <t>EGFR (L858R); EGFR (L858R/T790M); EGFR (WT); HER2; HER4</t>
  </si>
  <si>
    <t>Yes</t>
  </si>
  <si>
    <t>EGFR; HER2/ErbB2, HER3/ErbB3</t>
  </si>
  <si>
    <t xml:space="preserve">WNT </t>
  </si>
  <si>
    <t>Tankyrase (TNKS1/2)</t>
  </si>
  <si>
    <t>Preclinical studies</t>
  </si>
  <si>
    <t>Binds to CBP, and disrupts CBP/β-catenin mediated transcription.</t>
  </si>
  <si>
    <t>In Clinical trials</t>
  </si>
  <si>
    <t>Disrupts the binding of β-catenin with the scaffold protein transducin β-like 1 (TBL1)</t>
  </si>
  <si>
    <t>Inhibits WNT receptor FZD7</t>
  </si>
  <si>
    <t>LRP6/Wnt pathway, Stemness, ABC transporter, VEGFR, AKT/mTOR. K+ channel opener.</t>
  </si>
  <si>
    <t>PI3K/mTOR</t>
  </si>
  <si>
    <t>Idelasilib</t>
  </si>
  <si>
    <t>PI3K (p110δ/γ)</t>
  </si>
  <si>
    <t>PI3K (p110α/β/γ/δ), PI3K (Vps34)</t>
  </si>
  <si>
    <t>Paxalisib</t>
  </si>
  <si>
    <t>mTOR, PI3K (p110α/β/γ/δ)</t>
  </si>
  <si>
    <t>mTOR (p70S6K), PI3K (p110α/γ/δ), ATR</t>
  </si>
  <si>
    <t>MAPK (KRAS)</t>
  </si>
  <si>
    <t>AMG510</t>
  </si>
  <si>
    <t>MAPK (RAF)</t>
  </si>
  <si>
    <t>Pan-Raf</t>
  </si>
  <si>
    <t xml:space="preserve">In Clinical trials </t>
  </si>
  <si>
    <t>Multi-tyrosine kinase</t>
  </si>
  <si>
    <t>Abl, Src/Lyn, DDR1</t>
  </si>
  <si>
    <t>Abl; c-Kit; FGFR1; PDGFRα; VEGFR2, c-Src; DDR1</t>
  </si>
  <si>
    <t>NTRKs</t>
  </si>
  <si>
    <t>ALK/ROS1/NTRK 1/2/3 inhibitor</t>
  </si>
  <si>
    <t>Selintrectinib</t>
  </si>
  <si>
    <t>NTRK 1/3 inhibitor</t>
  </si>
  <si>
    <t>Cell adhesion</t>
  </si>
  <si>
    <t>DDR1 (NTRK4)</t>
  </si>
  <si>
    <t>DDR1 7rh</t>
  </si>
  <si>
    <t>Developmental pathways</t>
  </si>
  <si>
    <t>Crenigacetate</t>
  </si>
  <si>
    <t>Gamma-secretase inhibitor (Notch1)</t>
  </si>
  <si>
    <t>Hedgehog/Smoothened inhibitor (GLI)</t>
  </si>
  <si>
    <t>Antifungal (P450 (CYP3A4)), mTOR, Hhg</t>
  </si>
  <si>
    <t>Endothelin A receptor antagonist</t>
  </si>
  <si>
    <t>Inhibits YAP/TAZ (Hippo signaling)</t>
  </si>
  <si>
    <t>Epigenetic regulators</t>
  </si>
  <si>
    <t>BET-domain inhibitor (BRD4 (1/2))</t>
  </si>
  <si>
    <t>INDEX</t>
  </si>
  <si>
    <t>SYNONYMS</t>
  </si>
  <si>
    <t>FORMULA</t>
  </si>
  <si>
    <t>MOLECULAR WEIGHT</t>
  </si>
  <si>
    <t>DDR1 (NTRK4), DDR2</t>
  </si>
  <si>
    <t>REFERENCES</t>
  </si>
  <si>
    <t>PURCHASED FROM</t>
  </si>
  <si>
    <t>Target Mol</t>
  </si>
  <si>
    <t>Basile KJ, Le K, Hartsough EJ, Aplin AE. Inhibition of mutant BRAF splice variant signaling by next-generation, selective RAF inhibitors. Pigment Cell Melanoma Res. 2014 May;27(3):479-84. doi: 10.1111/pcmr.12218. Epub 2014 Feb 10. PMID: 24422853; PMCID: PMC3988223.</t>
  </si>
  <si>
    <t>Elizabeth Grace Carideo Cunniff, et al. Use of combination treatment with the investigational RAF kinase inhibitor MLN2480 and the investigational MEK kinase inhibitor TAK-733 on the growth of BRAF-mutant and RAS-mutant preclinical models of melanoma and CRC Journal of Clinical Oncology. 2013:e13529.</t>
  </si>
  <si>
    <t>Koumaki K, Kontogianni G, Kosmidou V, Pahitsa F, Kritsi E, Zervou M et al. BRAF paradox breakers PLX8394, PLX7904 are more effective against BRAFV600Ε CRC cells compared with the BRAF inhibitor PLX4720 and shown by detailed pathway analysis. Biochim Biophys Acta Mol Basis Dis. 2021 Apr 1;1867(4):166061. doi: 10.1016/j.bbadis.2020.166061. Epub 2020 Dec 29. PMID: 33385518.</t>
  </si>
  <si>
    <t>Kimura S, Naito H, Segawa H, Kuroda J, Yuasa T, Sato K, et al. NS-187, a potent and selective dual Bcr-Abl/Lyn tyrosine kinase inhibitor, is a novel agent for imatinib-resistant leukemia. Blood. 2005 Dec 1;106(12):3948-54. doi: 10.1182/blood-2005-06-2209. Epub 2005 Aug 16. PMID: 16105974.</t>
  </si>
  <si>
    <t>Wilhelm SM, Carter C, Tang L, Wilkie D, McNabola A, Rong H, et al. BAY 43-9006 exhibits broad spectrum oral antitumor activity and targets the RAF/MEK/ERK pathway and receptor tyrosine kinases involved in tumor progression and angiogenesis. Cancer Res. 2004 Oct 1;64(19):7099-109. doi: 10.1158/0008-5472.CAN-04-1443. PMID: 15466206.</t>
  </si>
  <si>
    <t>O'Hare T, Shakespeare WC, Zhu X, Eide CA, Rivera VM, Wang F, et al. AP24534, a pan-BCR-ABL inhibitor for chronic myeloid leukemia, potently inhibits the T315I mutant and overcomes mutation-based resistance. Cancer Cell. 2009 Nov 6;16(5):401-12. doi: 10.1016/j.ccr.2009.09.028. PMID: 19878872; PMCID: PMC2804470.</t>
  </si>
  <si>
    <t>Fabbro D, Buchdunger E, Wood J, Mestan J, Hofmann F, Ferrari S, et al. Inhibitors of protein kinases: CGP 41251, a protein kinase inhibitor with potential as an anticancer agent. Pharmacol Ther. 1999 May-Jun;82(2-3):293-301. doi: 10.1016/s0163-7258(99)00005-4. PMID: 10454207.</t>
  </si>
  <si>
    <t>Nilotinib</t>
  </si>
  <si>
    <t>SRC kinase</t>
  </si>
  <si>
    <t>BCR-ABL</t>
  </si>
  <si>
    <t>KB-SRC-4</t>
  </si>
  <si>
    <t>GMB-475</t>
  </si>
  <si>
    <t>Burslem GM, Schultz AR, Bondeson DP, Eide CA, Savage Stevens SL, Druker BJ, Crews CM. Targeting BCR-ABL1 in Chronic Myeloid Leukemia by PROTAC-Mediated Targeted Protein Degradation. Cancer Res. 2019 Sep 15;79(18):4744-4753. doi: 10.1158/0008-5472.CAN-19-1236. Epub 2019 Jul 16. PMID: 31311809; PMCID: PMC6893872.</t>
  </si>
  <si>
    <t>O=C(N[C@@H](C(C)(C)C)C(N1C[C@@H](C[C@H]1C(NCC2=CC=C(C3=C(N=CS3)C)C=C2)=O)O)=O)COCCOC4=CC=C(C5=CC(NC6=CC=C(OC(F)(F)F)C=C6)=NC=N5)C=C4</t>
  </si>
  <si>
    <t>TOCRIS</t>
  </si>
  <si>
    <t>2490599-18-1</t>
  </si>
  <si>
    <t>BCR-ABL1 kinase PROTAC®</t>
  </si>
  <si>
    <t>C43H46F3N7O7S</t>
  </si>
  <si>
    <t>1380088-03-8</t>
  </si>
  <si>
    <t>NC1=C2C(N(C4=CC=CC(C5=CN=NN5CC6=CC(C7=CC=CC=C7)=CC=C6)=C4)N=C2C3=CC=C(Cl)C=C3)=NC=N1</t>
  </si>
  <si>
    <t>Brandvold KR, Steffey ME, Fox CC, Soellner MB. Development of a highly selective c-Src kinase inhibitor. ACS Chem Biol. 2012 Aug 17;7(8):1393-8. doi: 10.1021/cb300172e. Epub 2012 Jun 4. PMID: 22594480; PMCID: PMC3423592.</t>
  </si>
  <si>
    <t>C32H23ClN8</t>
  </si>
  <si>
    <t>641571-10-0</t>
  </si>
  <si>
    <t>C28H22F3N7O</t>
  </si>
  <si>
    <t>DDR1, BCR-ABL, ABL1</t>
  </si>
  <si>
    <t>AMN107</t>
  </si>
  <si>
    <t>O'Hare T, Walters DK, Stoffregen EP, Jia T, Manley PW, Mestan J, Cowan-Jacob SW, Lee FY, Heinrich MC, Deininger MW, Druker BJ. In vitro activity of Bcr-Abl inhibitors AMN107 and BMS-354825 against clinically relevant imatinib-resistant Abl kinase domain mutants. Cancer Res. 2005 Jun 1;65(11):4500-5. doi: 10.1158/0008-5472.CAN-05-0259. PMID: 15930265.</t>
  </si>
  <si>
    <t>Nile AH, de Sousa E Melo F, Mukund S, Piskol R, Hansen S, Zhou L, et al. A selective peptide inhibitor of Frizzled 7 receptors disrupts intestinal stem cells. Nat Chem Biol. 2018 Jun;14(6):582-590. doi: 10.1038/s41589-018-0035-2. Epub 2018 Apr 9. Erratum in: Nat Chem Biol. 2018 May 4;: PMID: 29632413.</t>
  </si>
  <si>
    <t>FZ7-21</t>
  </si>
  <si>
    <t>Ac-LPSDDLEFWCHVMY-amide</t>
  </si>
  <si>
    <t>HCT116 Spheroids</t>
  </si>
  <si>
    <t>&gt;25µM</t>
  </si>
  <si>
    <t>NA</t>
  </si>
  <si>
    <t>DDR1 7RH</t>
  </si>
  <si>
    <t>Final concentration of antibody</t>
  </si>
  <si>
    <t>µg/100ul</t>
  </si>
  <si>
    <t>PLX3894</t>
  </si>
  <si>
    <t>SW480</t>
  </si>
  <si>
    <t>U251</t>
  </si>
  <si>
    <t>DLD1</t>
  </si>
  <si>
    <t>HCT116 (N2EF)</t>
  </si>
  <si>
    <t>HCT116 (N2N21)</t>
  </si>
  <si>
    <t>GBM Spheroids</t>
  </si>
  <si>
    <t>12µM</t>
  </si>
  <si>
    <t>8.9µM</t>
  </si>
  <si>
    <t>4.2µM</t>
  </si>
  <si>
    <t>29µM</t>
  </si>
  <si>
    <t>11.3µM</t>
  </si>
  <si>
    <t>21µM</t>
  </si>
  <si>
    <t>7µM</t>
  </si>
  <si>
    <t>5.4µM</t>
  </si>
  <si>
    <t>7.5µM</t>
  </si>
  <si>
    <t>6.25µM</t>
  </si>
  <si>
    <t>6.5µM</t>
  </si>
  <si>
    <t>24.5µM</t>
  </si>
  <si>
    <t>13.7µM</t>
  </si>
  <si>
    <t>13µM</t>
  </si>
  <si>
    <t>3.75µM</t>
  </si>
  <si>
    <t>6.1µM</t>
  </si>
  <si>
    <t>8.4µM</t>
  </si>
  <si>
    <t>4µM</t>
  </si>
  <si>
    <t>3.65µM</t>
  </si>
  <si>
    <t>1.3µM</t>
  </si>
  <si>
    <t>18.3µM</t>
  </si>
  <si>
    <t>17.8µM</t>
  </si>
  <si>
    <t>23µM</t>
  </si>
  <si>
    <t>6µM</t>
  </si>
  <si>
    <t>5.25µM</t>
  </si>
  <si>
    <t>4.68µM</t>
  </si>
  <si>
    <t>4.87µM</t>
  </si>
  <si>
    <t>2.81µM</t>
  </si>
  <si>
    <t>13.74µM</t>
  </si>
  <si>
    <t>1µM</t>
  </si>
  <si>
    <t>5µM</t>
  </si>
  <si>
    <t>9µM</t>
  </si>
  <si>
    <t>8µM</t>
  </si>
  <si>
    <t>3µM</t>
  </si>
  <si>
    <t>0.07µM</t>
  </si>
  <si>
    <t>HCT116 (N2EF) COAD spheroids</t>
  </si>
  <si>
    <t>INHIBITOR - 1</t>
  </si>
  <si>
    <t>INHIBITOR - 2</t>
  </si>
  <si>
    <t>15µM</t>
  </si>
  <si>
    <t>10µM</t>
  </si>
  <si>
    <t>2.5µM</t>
  </si>
  <si>
    <t>0.8µM</t>
  </si>
  <si>
    <t>1.5µM</t>
  </si>
  <si>
    <t>0.5µM</t>
  </si>
  <si>
    <t>4.5µM</t>
  </si>
  <si>
    <t>10-25µM</t>
  </si>
  <si>
    <t>0.75µM</t>
  </si>
  <si>
    <t>20µM</t>
  </si>
  <si>
    <t>U251 (GBM) spheroids</t>
  </si>
  <si>
    <t xml:space="preserve"> 7µM</t>
  </si>
  <si>
    <t>&lt;1µM</t>
  </si>
  <si>
    <t>20-30µM</t>
  </si>
  <si>
    <t>30µM</t>
  </si>
  <si>
    <t>50µM</t>
  </si>
  <si>
    <t>6-12µM</t>
  </si>
  <si>
    <t>3-9µM</t>
  </si>
  <si>
    <t>28µM</t>
  </si>
  <si>
    <t>14µM</t>
  </si>
  <si>
    <t>4.8µM</t>
  </si>
  <si>
    <t>37.5µM</t>
  </si>
  <si>
    <t>26µM</t>
  </si>
  <si>
    <t>3.5µM</t>
  </si>
  <si>
    <t>2.4µM</t>
  </si>
  <si>
    <t>1.2µM</t>
  </si>
  <si>
    <t>0.25µM</t>
  </si>
  <si>
    <t>1.75µM</t>
  </si>
  <si>
    <t>0.375µM</t>
  </si>
  <si>
    <t>6.5µM (+ 7.5µM Lapatinib)</t>
  </si>
  <si>
    <t>µg/well</t>
  </si>
  <si>
    <t>Antibody concentration</t>
  </si>
  <si>
    <t>CETUXIMAB used to evaluate cetuximab sensitivity in HCT116 (COAD) cells</t>
  </si>
  <si>
    <t>Drug Interactions</t>
  </si>
  <si>
    <t>Max. Synergy obtained at:</t>
  </si>
  <si>
    <t>Drug 1</t>
  </si>
  <si>
    <t>Drug 2</t>
  </si>
  <si>
    <t>Synergy Score</t>
  </si>
  <si>
    <t>Antagonism</t>
  </si>
  <si>
    <t>Synergy score</t>
  </si>
  <si>
    <t>HCT116</t>
  </si>
  <si>
    <t>Cell Line</t>
  </si>
  <si>
    <t xml:space="preserve">Inhibitor-1 concentration used Synergy experiments: </t>
  </si>
  <si>
    <t xml:space="preserve">Inhibitor-2 concentration used Synergy experiments: </t>
  </si>
  <si>
    <t xml:space="preserve"> Inhibitor-2 concentration used Synergy experiments: </t>
  </si>
  <si>
    <t xml:space="preserve"> Inhibitor-1 concentration used Synergy experiments: </t>
  </si>
  <si>
    <t>~ IC50 (µM)</t>
  </si>
  <si>
    <t>Giles, Frank. (2009). Nilotinib: optimal therapy for patients with chronic myeloid leukemia and resistance or intolerance to imatinib. Drug Design, Development and Therapy. 89. 10.2147/DDDT.S3069.</t>
  </si>
  <si>
    <t>7.4 - 10µM</t>
  </si>
  <si>
    <t>1.4µM</t>
  </si>
  <si>
    <t>NR (&lt;50nM)</t>
  </si>
  <si>
    <t>NR (&lt;100nM)</t>
  </si>
  <si>
    <t>NR</t>
  </si>
  <si>
    <t xml:space="preserve">Key: </t>
  </si>
  <si>
    <t>NA, Not applicable (Experiment not performed)</t>
  </si>
  <si>
    <t>NR: Not reachable (Experiment performed, but desired outcome was not reached)</t>
  </si>
  <si>
    <t>BC2059 + EGFRi</t>
  </si>
  <si>
    <t>Salinomycin</t>
  </si>
  <si>
    <t>Salinomycin + EGFRi</t>
  </si>
  <si>
    <t>AMG 510</t>
  </si>
  <si>
    <t>AMG 510 + EGFRi</t>
  </si>
  <si>
    <t>MLN2480 + EGFRi</t>
  </si>
  <si>
    <t>Sorafenib + EGFRi</t>
  </si>
  <si>
    <t>Midostaurin + EGFRi</t>
  </si>
  <si>
    <t>Verteporfin + EGFRi</t>
  </si>
  <si>
    <t>Itraconazole + EGFRi</t>
  </si>
  <si>
    <t>JQ1 + EGFRi</t>
  </si>
  <si>
    <t>EGFRi</t>
  </si>
  <si>
    <t>DMSO</t>
  </si>
  <si>
    <t>Paxalisib + EGFRi</t>
  </si>
  <si>
    <t>Dactolisib + EGFRi</t>
  </si>
  <si>
    <t>PLX8394 + EGFRi</t>
  </si>
  <si>
    <t>Bafetinib + EGFRi</t>
  </si>
  <si>
    <t>Ponatinib + EGFRi</t>
  </si>
  <si>
    <t>TPX0005 + EGFRi</t>
  </si>
  <si>
    <t>VU6015929 + EGFRi</t>
  </si>
  <si>
    <t>DDR1 7rh + EGFRi</t>
  </si>
  <si>
    <t>Vorinostat + EGFRi</t>
  </si>
  <si>
    <t>Bafetinib+EGFR-i</t>
  </si>
  <si>
    <t>Ponatinib+EGFR-i</t>
  </si>
  <si>
    <t>DDR1 7rh+EGFR-i</t>
  </si>
  <si>
    <t>VU6015929+EGFR-i</t>
  </si>
  <si>
    <t>Sapatinib</t>
  </si>
  <si>
    <t>Drugs + EGFRi</t>
  </si>
  <si>
    <t>Drugs alone</t>
  </si>
  <si>
    <t>PRI724</t>
  </si>
  <si>
    <t>PRI724 + EGFRi</t>
  </si>
  <si>
    <t>Average of % Inhibition observed</t>
  </si>
  <si>
    <t>Fold change in Inhibition (Drug+EGFRi/Drug alone)</t>
  </si>
  <si>
    <t>Drugs/combinations administered</t>
  </si>
  <si>
    <t>S.No.</t>
  </si>
  <si>
    <t>SEM</t>
  </si>
  <si>
    <t>TTEST</t>
  </si>
  <si>
    <t>If % inhibition obtained for atleast two out of three EGFRi were ≥ 50%</t>
  </si>
  <si>
    <t>(a)</t>
  </si>
  <si>
    <t>Drugs were selected based on criteria:</t>
  </si>
  <si>
    <t>Based on criteria (a) and (b), drug combinations identified were: PLX8394, Bafetinib, Ponatinib, VU6015929, DDR1 7rh</t>
  </si>
  <si>
    <t>If fold change between Drugs+EGFRi  verses Drug alone, was ≥ 2</t>
  </si>
  <si>
    <t xml:space="preserve"> PLX8394</t>
  </si>
  <si>
    <t>Average of % Inhibition obtained in preliminary drug screening in HCT116 spheroids</t>
  </si>
  <si>
    <t xml:space="preserve">Fold change </t>
  </si>
  <si>
    <t>% Inhibition obtained for Drugs±EGFRi</t>
  </si>
  <si>
    <t>(Drug vs Drug + EGFRi)</t>
  </si>
  <si>
    <t>EGFRi (Lapatinib, Afatinib)</t>
  </si>
  <si>
    <t>RAF, BRAFV600E</t>
  </si>
  <si>
    <t>Drugs</t>
  </si>
  <si>
    <t>Targets</t>
  </si>
  <si>
    <t>*</t>
  </si>
  <si>
    <t>**</t>
  </si>
  <si>
    <t>***</t>
  </si>
  <si>
    <t>FINAL TABLE on % inhibition obtained for drugs in combination with EGFR inhibitiors (avaeraged values) in HCT116 spheroids.</t>
  </si>
  <si>
    <t>Preliminary screening of efficacy of drugs alone or in combination with EGFR small molecule inhibitors, Lapatinib, Afatinib and Sapitinib, in HCT116 spheroids (cultured in N2EF media).</t>
  </si>
  <si>
    <t>Drugs vs Drugs+EGFRi</t>
  </si>
  <si>
    <t>Averaged % inhibition obtained with Drugs + EGFRi administered, include:</t>
  </si>
  <si>
    <t>Drug + Lapaitnib</t>
  </si>
  <si>
    <t>Drug + Afatinib</t>
  </si>
  <si>
    <t>Drug + Sapitinib</t>
  </si>
  <si>
    <t>Key:</t>
  </si>
  <si>
    <t>Average of % Inhibition obtained for all 3 cell lilnes</t>
  </si>
  <si>
    <t>Average of % Inhibition observed in each cell line</t>
  </si>
  <si>
    <t>Percent  (%) inhibition caculated for drugs in combination with EGFR small molecule inhibitors in multi-spheroid assays.</t>
  </si>
  <si>
    <t xml:space="preserve">DRUGS included in the investigation later: </t>
  </si>
  <si>
    <t>Best Combinations and ratios obtained:</t>
  </si>
  <si>
    <t>Ratio (Drug 1: Drug2)</t>
  </si>
  <si>
    <t>(1:1)</t>
  </si>
  <si>
    <t>(2:1)</t>
  </si>
  <si>
    <t>(1:1 or 1:2)</t>
  </si>
  <si>
    <t>SUMMARY:</t>
  </si>
  <si>
    <t>GMB475</t>
  </si>
  <si>
    <t>1.5µM (+ 6µM Lapatinib)</t>
  </si>
  <si>
    <t>Drug</t>
  </si>
  <si>
    <t>Doses used in combination</t>
  </si>
  <si>
    <t>% Inhibition obtained by drugs alone</t>
  </si>
  <si>
    <t xml:space="preserve">1.5µM </t>
  </si>
  <si>
    <t>0.7µM (+ 6µM Lapatinib)</t>
  </si>
  <si>
    <t xml:space="preserve">12µM </t>
  </si>
  <si>
    <t xml:space="preserve">18µM </t>
  </si>
  <si>
    <t xml:space="preserve">7-10µM </t>
  </si>
  <si>
    <t xml:space="preserve">3µM </t>
  </si>
  <si>
    <t>Relative Potency Ratio</t>
  </si>
  <si>
    <t>IC50 (Drug / EGFRi)</t>
  </si>
  <si>
    <t>Potency ratio &gt; 1, Drug is less effective than EGFRi</t>
  </si>
  <si>
    <t>Potency ratio &lt; 1, Drug is more effective than EGFRi</t>
  </si>
  <si>
    <t>7µM (+ 7.5µM Lapatinib)</t>
  </si>
  <si>
    <t>Cell line</t>
  </si>
  <si>
    <t xml:space="preserve">20-30µM </t>
  </si>
  <si>
    <t xml:space="preserve">4.2µM </t>
  </si>
  <si>
    <t>3µM (+ 20µM Lapatinib)</t>
  </si>
  <si>
    <t xml:space="preserve">4.5µM </t>
  </si>
  <si>
    <t xml:space="preserve">10-25µM </t>
  </si>
  <si>
    <t>15µM (+ 4.5µM Lapatinib)</t>
  </si>
  <si>
    <t xml:space="preserve">6.5µM </t>
  </si>
  <si>
    <t>Multi-spehroid assays for DDR1/BCR-ABL inhibitors:</t>
  </si>
  <si>
    <t xml:space="preserve">~ IC50 value estimated (see sheet S1.2) </t>
  </si>
  <si>
    <t>Combinations tested</t>
  </si>
  <si>
    <t>% inhibition by drug+Lapatinib</t>
  </si>
  <si>
    <t>Fold change in Inhibition (Drug+EGFRi vs Drug alone)</t>
  </si>
  <si>
    <t>Fold change in Inhibition (Drug+EGFRi vs EGFRi alone)</t>
  </si>
  <si>
    <t xml:space="preserve">3-7µM </t>
  </si>
  <si>
    <t>3µM (+ 4.5µM Lapatinib)</t>
  </si>
  <si>
    <t>Lapatinb</t>
  </si>
  <si>
    <t>13.7µM (+ 6µM Lapatinib)</t>
  </si>
  <si>
    <t xml:space="preserve">3.75µM </t>
  </si>
  <si>
    <t>2.8µM</t>
  </si>
  <si>
    <t>2.8µM (+ 6µM Lapatinib)</t>
  </si>
  <si>
    <t xml:space="preserve">23µM </t>
  </si>
  <si>
    <t xml:space="preserve">6-12µM </t>
  </si>
  <si>
    <t>10µM (+ 20µM Lapatinib)</t>
  </si>
  <si>
    <t xml:space="preserve">4µM </t>
  </si>
  <si>
    <t xml:space="preserve">11.3µM </t>
  </si>
  <si>
    <t xml:space="preserve">17.8µM </t>
  </si>
  <si>
    <t>12µM (+ 8µM Lapatinib)</t>
  </si>
  <si>
    <t xml:space="preserve">1.3µM </t>
  </si>
  <si>
    <t>1µM (+ 8µM Lapatinib)</t>
  </si>
  <si>
    <t xml:space="preserve">8.4µM </t>
  </si>
  <si>
    <t>5µM (+ 8µM Lapatinib)</t>
  </si>
  <si>
    <r>
      <t xml:space="preserve">Spheroid viability assay performed at </t>
    </r>
    <r>
      <rPr>
        <b/>
        <u/>
        <sz val="10"/>
        <rFont val="Arial"/>
        <family val="2"/>
      </rPr>
      <t>Early time-point</t>
    </r>
    <r>
      <rPr>
        <b/>
        <sz val="10"/>
        <rFont val="Arial"/>
        <family val="2"/>
      </rPr>
      <t xml:space="preserve"> </t>
    </r>
    <r>
      <rPr>
        <sz val="10"/>
        <rFont val="Arial"/>
        <family val="2"/>
      </rPr>
      <t>(i.e. Drugs added after 24hrs and measurements done within 24hrs)</t>
    </r>
  </si>
  <si>
    <t>HCT116 (COAD)</t>
  </si>
  <si>
    <t>DLD1 (COAD)</t>
  </si>
  <si>
    <t>SW480 (COAD)</t>
  </si>
  <si>
    <t>U251 (GBM)</t>
  </si>
  <si>
    <t>GBM965 (GBM-PDX)</t>
  </si>
  <si>
    <t>Q108 (GBM-PDX)</t>
  </si>
  <si>
    <t>In cells more resistant to Lapatinib</t>
  </si>
  <si>
    <t>(2:1 or 3:1)</t>
  </si>
  <si>
    <t>Dasatinib</t>
  </si>
  <si>
    <t>Imatinib</t>
  </si>
  <si>
    <t>&gt;10µM</t>
  </si>
  <si>
    <t>0.7µM</t>
  </si>
  <si>
    <t>9µM (+ 6µM Lapatinib)</t>
  </si>
  <si>
    <t>7µM (+ 6µM Lapatinib)</t>
  </si>
  <si>
    <t>6-8µM</t>
  </si>
  <si>
    <t>32%, 6.5%</t>
  </si>
  <si>
    <t>13uM</t>
  </si>
  <si>
    <t>3.5uM</t>
  </si>
  <si>
    <t>1.5uM</t>
  </si>
  <si>
    <t xml:space="preserve">0.5µM </t>
  </si>
  <si>
    <t xml:space="preserve">1µM </t>
  </si>
  <si>
    <t>1µM (+ 0.5µM Lapatinib)</t>
  </si>
  <si>
    <t>2.95uM</t>
  </si>
  <si>
    <t>6.5uM</t>
  </si>
  <si>
    <t>4.8uM</t>
  </si>
  <si>
    <t>0.95uM</t>
  </si>
  <si>
    <t>0.8uM</t>
  </si>
  <si>
    <t xml:space="preserve">2µM </t>
  </si>
  <si>
    <t xml:space="preserve">0.75µM </t>
  </si>
  <si>
    <t>3µM (+ 1.5µM Lapatinib)</t>
  </si>
  <si>
    <t>2µM (+ 1.5µM Lapatinib)</t>
  </si>
  <si>
    <t>0.75µM (+ 1.5µM Lapatinib)</t>
  </si>
  <si>
    <t>152459-95-5</t>
  </si>
  <si>
    <t>STI571, CGP057148B, ST-1571, STI571, ST-1571, CGP057148B</t>
  </si>
  <si>
    <t>C29H31N7O</t>
  </si>
  <si>
    <t>DDR1, c-Abl, Bcr-Abl, PDGFR, c-Kit</t>
  </si>
  <si>
    <t> DDR1, Bcr-Abl and Src family</t>
  </si>
  <si>
    <t>C22H26ClN7O2S</t>
  </si>
  <si>
    <t>302962-49-8</t>
  </si>
  <si>
    <t>BMS-354825</t>
  </si>
  <si>
    <r>
      <t>Li, X., Song, Y. Proteolysis-targeting chimera (PROTAC) for targeted protein degradation and cancer therapy. </t>
    </r>
    <r>
      <rPr>
        <i/>
        <sz val="10"/>
        <rFont val="Arial"/>
        <family val="2"/>
      </rPr>
      <t>J Hematol Oncol</t>
    </r>
    <r>
      <rPr>
        <sz val="10"/>
        <rFont val="Arial"/>
        <family val="2"/>
      </rPr>
      <t> 13, 50 (2020).</t>
    </r>
  </si>
  <si>
    <t xml:space="preserve"> COAD spheroids</t>
  </si>
  <si>
    <t>~ IC50 values:</t>
  </si>
  <si>
    <t>Concentration used in combination</t>
  </si>
  <si>
    <r>
      <t xml:space="preserve">Spheroid viability assay performed at </t>
    </r>
    <r>
      <rPr>
        <b/>
        <u/>
        <sz val="10"/>
        <rFont val="Arial"/>
        <family val="2"/>
      </rPr>
      <t>Optimal time-points</t>
    </r>
    <r>
      <rPr>
        <b/>
        <sz val="10"/>
        <rFont val="Arial"/>
        <family val="2"/>
      </rPr>
      <t xml:space="preserve"> </t>
    </r>
    <r>
      <rPr>
        <sz val="10"/>
        <rFont val="Arial"/>
        <family val="2"/>
      </rPr>
      <t>(i.e. treatments performed at early exponential phase of growth)</t>
    </r>
  </si>
  <si>
    <r>
      <t xml:space="preserve">Spheroid viability assay performed at </t>
    </r>
    <r>
      <rPr>
        <b/>
        <u/>
        <sz val="10"/>
        <rFont val="Arial"/>
        <family val="2"/>
      </rPr>
      <t>Late time-point</t>
    </r>
    <r>
      <rPr>
        <b/>
        <sz val="10"/>
        <rFont val="Arial"/>
        <family val="2"/>
      </rPr>
      <t xml:space="preserve"> </t>
    </r>
    <r>
      <rPr>
        <sz val="10"/>
        <rFont val="Arial"/>
        <family val="2"/>
      </rPr>
      <t>(i.e. treatments performed during late-exponential phase of growth)</t>
    </r>
  </si>
  <si>
    <t>(b)</t>
  </si>
  <si>
    <r>
      <t xml:space="preserve">Based on the testing and validation in three KRAS mutant cell lines (HCT116, DLD1 and SW480), drug combinations that were identified to have:  </t>
    </r>
    <r>
      <rPr>
        <sz val="10"/>
        <rFont val="Arial"/>
        <family val="2"/>
      </rPr>
      <t>≥90% inhibition in combination with EGFR inhibitiors (Lapatinib, Afatinib), and ≥ 2 fold change as compared to drugs administered alone are:</t>
    </r>
  </si>
  <si>
    <t>µg/ml</t>
  </si>
  <si>
    <t>~10µM</t>
  </si>
  <si>
    <t>Average of %Inhibition estimated for Drugs ± EGFRi in HCT116, DLD1 and SW480 spheroids (administered with Drugs+ EGFRi, Lapatinib, Afatinib) during multispheroid assays.</t>
  </si>
  <si>
    <r>
      <t>~ Inhibitor concentration (</t>
    </r>
    <r>
      <rPr>
        <b/>
        <sz val="10"/>
        <rFont val="Calibri"/>
        <family val="2"/>
      </rPr>
      <t>µ</t>
    </r>
    <r>
      <rPr>
        <b/>
        <sz val="10"/>
        <rFont val="Arial"/>
        <family val="2"/>
      </rPr>
      <t xml:space="preserve">M) used to in combination (Drug </t>
    </r>
    <r>
      <rPr>
        <b/>
        <sz val="10"/>
        <rFont val="Calibri"/>
        <family val="2"/>
      </rPr>
      <t>±</t>
    </r>
    <r>
      <rPr>
        <b/>
        <sz val="10"/>
        <rFont val="Arial"/>
        <family val="2"/>
      </rPr>
      <t xml:space="preserve"> Lapatinib)</t>
    </r>
  </si>
  <si>
    <r>
      <rPr>
        <sz val="10"/>
        <rFont val="Calibri"/>
        <family val="2"/>
      </rPr>
      <t>≥</t>
    </r>
    <r>
      <rPr>
        <sz val="10"/>
        <rFont val="Arial"/>
        <family val="2"/>
      </rPr>
      <t>(2:1)</t>
    </r>
  </si>
  <si>
    <r>
      <rPr>
        <sz val="10"/>
        <rFont val="Calibri"/>
        <family val="2"/>
      </rPr>
      <t>≥</t>
    </r>
    <r>
      <rPr>
        <sz val="10"/>
        <rFont val="Arial"/>
        <family val="2"/>
      </rPr>
      <t>(3:1)</t>
    </r>
  </si>
  <si>
    <t>Synergy scores estimated at &gt;95% confidence (using MacSynergy-II), in HCT116 (COAD) spheroids and U251 (GBM) spheroids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</si>
</sst>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0" x14ac:knownFonts="1">
    <font>
      <sz val="11"/>
      <color theme="1"/>
      <name val="Calibri"/>
      <family val="2"/>
      <scheme val="minor"/>
    </font>
    <font>
      <b/>
      <sz val="10"/>
      <name val="Arial"/>
      <family val="2"/>
    </font>
    <font>
      <sz val="10"/>
      <name val="Arial"/>
      <family val="2"/>
    </font>
    <font>
      <sz val="8"/>
      <name val="Arial"/>
    </font>
    <font>
      <b/>
      <u/>
      <sz val="10"/>
      <name val="Arial"/>
      <family val="2"/>
    </font>
    <font>
      <i/>
      <sz val="10"/>
      <name val="Arial"/>
      <family val="2"/>
    </font>
    <font>
      <b/>
      <sz val="10"/>
      <name val="Calibri"/>
      <family val="2"/>
    </font>
    <font>
      <sz val="10"/>
      <name val="Calibri"/>
      <family val="2"/>
      <scheme val="minor"/>
    </font>
    <font>
      <b/>
      <sz val="10"/>
      <name val="Calibri"/>
      <family val="2"/>
      <scheme val="minor"/>
    </font>
    <font>
      <sz val="10"/>
      <name val="Calibri"/>
      <family val="2"/>
    </font>
  </fonts>
  <fills count="2">
    <fill>
      <patternFill patternType="none"/>
    </fill>
    <fill>
      <patternFill patternType="gray125"/>
    </fill>
  </fills>
  <borders count="46">
    <border>
      <left/>
      <right/>
      <top/>
      <bottom/>
      <diagonal/>
    </border>
    <border>
      <left style="medium">
        <color rgb="FFC1C1C1"/>
      </left>
      <right style="medium">
        <color rgb="FFC1C1C1"/>
      </right>
      <top style="medium">
        <color rgb="FFC1C1C1"/>
      </top>
      <bottom style="medium">
        <color rgb="FFC1C1C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theme="0"/>
      </right>
      <top style="thin">
        <color indexed="64"/>
      </top>
      <bottom/>
      <diagonal/>
    </border>
    <border>
      <left/>
      <right style="thin">
        <color theme="0"/>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bottom style="thin">
        <color theme="1"/>
      </bottom>
      <diagonal/>
    </border>
    <border>
      <left style="thin">
        <color indexed="64"/>
      </left>
      <right style="thin">
        <color indexed="64"/>
      </right>
      <top/>
      <bottom style="thin">
        <color theme="1"/>
      </bottom>
      <diagonal/>
    </border>
    <border>
      <left style="thin">
        <color indexed="64"/>
      </left>
      <right style="thin">
        <color indexed="64"/>
      </right>
      <top/>
      <bottom/>
      <diagonal/>
    </border>
    <border>
      <left style="thin">
        <color indexed="64"/>
      </left>
      <right style="thin">
        <color indexed="64"/>
      </right>
      <top style="thin">
        <color theme="1"/>
      </top>
      <bottom/>
      <diagonal/>
    </border>
    <border>
      <left style="medium">
        <color indexed="64"/>
      </left>
      <right style="medium">
        <color indexed="64"/>
      </right>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diagonal/>
    </border>
    <border>
      <left style="thin">
        <color theme="1"/>
      </left>
      <right style="thin">
        <color indexed="64"/>
      </right>
      <top style="thin">
        <color indexed="64"/>
      </top>
      <bottom/>
      <diagonal/>
    </border>
    <border>
      <left style="thin">
        <color theme="1"/>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theme="1"/>
      </right>
      <top style="thin">
        <color theme="1"/>
      </top>
      <bottom style="thin">
        <color indexed="64"/>
      </bottom>
      <diagonal/>
    </border>
    <border>
      <left style="thin">
        <color theme="1"/>
      </left>
      <right/>
      <top/>
      <bottom style="thin">
        <color indexed="64"/>
      </bottom>
      <diagonal/>
    </border>
    <border>
      <left style="thin">
        <color theme="1"/>
      </left>
      <right/>
      <top style="thin">
        <color theme="1"/>
      </top>
      <bottom style="thin">
        <color indexed="64"/>
      </bottom>
      <diagonal/>
    </border>
    <border>
      <left style="thin">
        <color theme="1"/>
      </left>
      <right/>
      <top style="thin">
        <color indexed="64"/>
      </top>
      <bottom style="thin">
        <color indexed="64"/>
      </bottom>
      <diagonal/>
    </border>
  </borders>
  <cellStyleXfs count="2">
    <xf numFmtId="0" fontId="0" fillId="0" borderId="0"/>
    <xf numFmtId="0" fontId="3" fillId="0" borderId="0"/>
  </cellStyleXfs>
  <cellXfs count="256">
    <xf numFmtId="0" fontId="0" fillId="0" borderId="0" xfId="0"/>
    <xf numFmtId="0" fontId="2" fillId="0" borderId="0" xfId="0" applyFont="1" applyFill="1" applyBorder="1" applyAlignment="1">
      <alignment horizontal="left" vertical="top"/>
    </xf>
    <xf numFmtId="0" fontId="2" fillId="0" borderId="0" xfId="0" applyFont="1" applyFill="1" applyBorder="1" applyAlignment="1">
      <alignment horizontal="left"/>
    </xf>
    <xf numFmtId="0" fontId="2" fillId="0" borderId="0" xfId="0" applyFont="1" applyFill="1" applyBorder="1" applyAlignment="1">
      <alignment horizontal="left" vertical="center" readingOrder="1"/>
    </xf>
    <xf numFmtId="0" fontId="2" fillId="0" borderId="0" xfId="0" applyFont="1" applyFill="1" applyBorder="1" applyAlignment="1">
      <alignment horizontal="center"/>
    </xf>
    <xf numFmtId="0" fontId="2" fillId="0" borderId="0" xfId="0" applyFont="1" applyFill="1" applyBorder="1" applyAlignment="1">
      <alignment horizontal="center" vertical="center" readingOrder="1"/>
    </xf>
    <xf numFmtId="0" fontId="2" fillId="0" borderId="0" xfId="0" applyFont="1" applyFill="1" applyBorder="1" applyAlignment="1">
      <alignment horizontal="center" vertical="top"/>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Alignment="1">
      <alignment horizontal="center"/>
    </xf>
    <xf numFmtId="0" fontId="2" fillId="0" borderId="0" xfId="0" applyFont="1" applyFill="1" applyAlignment="1"/>
    <xf numFmtId="0" fontId="2" fillId="0" borderId="0" xfId="0" applyFont="1" applyFill="1" applyAlignment="1">
      <alignment horizontal="left"/>
    </xf>
    <xf numFmtId="0" fontId="2" fillId="0" borderId="1" xfId="0" applyFont="1" applyFill="1" applyBorder="1" applyAlignment="1">
      <alignment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wrapText="1" readingOrder="1"/>
    </xf>
    <xf numFmtId="0" fontId="1"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readingOrder="1"/>
    </xf>
    <xf numFmtId="0" fontId="1" fillId="0" borderId="2" xfId="0" applyFont="1" applyFill="1" applyBorder="1" applyAlignment="1">
      <alignment horizontal="center" vertical="center" wrapText="1"/>
    </xf>
    <xf numFmtId="0" fontId="7" fillId="0" borderId="0" xfId="0" applyFont="1" applyFill="1" applyAlignment="1">
      <alignment horizontal="center"/>
    </xf>
    <xf numFmtId="0" fontId="7" fillId="0" borderId="0" xfId="0" applyFont="1" applyFill="1"/>
    <xf numFmtId="0" fontId="8" fillId="0" borderId="4" xfId="0" applyFont="1" applyFill="1" applyBorder="1"/>
    <xf numFmtId="0" fontId="7" fillId="0" borderId="13" xfId="0" applyFont="1" applyFill="1" applyBorder="1"/>
    <xf numFmtId="0" fontId="7" fillId="0" borderId="3" xfId="0" applyFont="1" applyFill="1" applyBorder="1"/>
    <xf numFmtId="0" fontId="1" fillId="0" borderId="0" xfId="0" applyFont="1" applyFill="1" applyBorder="1" applyAlignment="1">
      <alignment horizontal="center" vertical="center" wrapText="1" readingOrder="1"/>
    </xf>
    <xf numFmtId="0" fontId="2" fillId="0" borderId="0" xfId="0" applyFont="1" applyFill="1" applyBorder="1" applyAlignment="1">
      <alignment horizontal="center" vertical="center" wrapText="1" readingOrder="1"/>
    </xf>
    <xf numFmtId="0" fontId="7" fillId="0" borderId="21" xfId="0" applyFont="1" applyFill="1" applyBorder="1" applyAlignment="1">
      <alignment horizontal="center"/>
    </xf>
    <xf numFmtId="0" fontId="7" fillId="0" borderId="22" xfId="0" applyFont="1" applyFill="1" applyBorder="1"/>
    <xf numFmtId="0" fontId="7" fillId="0" borderId="29" xfId="0" applyFont="1" applyFill="1" applyBorder="1"/>
    <xf numFmtId="0" fontId="1" fillId="0" borderId="0" xfId="0" applyFont="1" applyFill="1" applyBorder="1" applyAlignment="1">
      <alignment horizontal="center" wrapText="1" readingOrder="1"/>
    </xf>
    <xf numFmtId="0" fontId="8" fillId="0" borderId="11" xfId="0" applyFont="1" applyFill="1" applyBorder="1"/>
    <xf numFmtId="0" fontId="1" fillId="0" borderId="11" xfId="0" applyFont="1" applyFill="1" applyBorder="1" applyAlignment="1">
      <alignment horizontal="left"/>
    </xf>
    <xf numFmtId="0" fontId="8" fillId="0" borderId="11" xfId="0" applyFont="1" applyFill="1" applyBorder="1" applyAlignment="1">
      <alignment horizontal="center"/>
    </xf>
    <xf numFmtId="0" fontId="7" fillId="0" borderId="11" xfId="0" applyFont="1" applyFill="1" applyBorder="1" applyAlignment="1">
      <alignment horizontal="center"/>
    </xf>
    <xf numFmtId="0" fontId="2" fillId="0" borderId="0" xfId="0" applyFont="1" applyFill="1" applyAlignment="1">
      <alignment horizontal="left" vertical="center" readingOrder="1"/>
    </xf>
    <xf numFmtId="0" fontId="2" fillId="0" borderId="0" xfId="0" applyFont="1" applyFill="1" applyAlignment="1">
      <alignment horizontal="center" readingOrder="1"/>
    </xf>
    <xf numFmtId="0" fontId="1" fillId="0" borderId="0" xfId="0" applyFont="1" applyFill="1" applyAlignment="1">
      <alignment horizontal="left"/>
    </xf>
    <xf numFmtId="0" fontId="1" fillId="0" borderId="0" xfId="0" applyFont="1" applyFill="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Alignment="1">
      <alignment horizontal="left" vertical="center"/>
    </xf>
    <xf numFmtId="10" fontId="2" fillId="0" borderId="34" xfId="0" applyNumberFormat="1" applyFont="1" applyFill="1" applyBorder="1" applyAlignment="1">
      <alignment horizontal="center" vertical="center"/>
    </xf>
    <xf numFmtId="10" fontId="2" fillId="0" borderId="33" xfId="0" applyNumberFormat="1" applyFont="1" applyFill="1" applyBorder="1" applyAlignment="1">
      <alignment horizontal="center" vertical="center"/>
    </xf>
    <xf numFmtId="0" fontId="1" fillId="0" borderId="11" xfId="0" applyFont="1" applyFill="1" applyBorder="1" applyAlignment="1">
      <alignment horizontal="center" vertical="center" readingOrder="1"/>
    </xf>
    <xf numFmtId="0" fontId="1" fillId="0" borderId="10" xfId="0" applyFont="1" applyFill="1" applyBorder="1" applyAlignment="1">
      <alignment horizontal="center" vertical="center" wrapText="1"/>
    </xf>
    <xf numFmtId="0" fontId="1" fillId="0" borderId="11" xfId="0" applyFont="1" applyFill="1" applyBorder="1" applyAlignment="1">
      <alignment vertical="center" wrapText="1"/>
    </xf>
    <xf numFmtId="0" fontId="2" fillId="0" borderId="9" xfId="0" applyFont="1" applyFill="1" applyBorder="1"/>
    <xf numFmtId="0" fontId="2" fillId="0" borderId="0" xfId="0" applyFont="1" applyFill="1" applyAlignment="1">
      <alignment vertical="center"/>
    </xf>
    <xf numFmtId="10" fontId="2" fillId="0" borderId="0" xfId="0" applyNumberFormat="1" applyFont="1" applyFill="1" applyAlignment="1">
      <alignment horizontal="center" vertical="center"/>
    </xf>
    <xf numFmtId="0" fontId="2" fillId="0" borderId="34" xfId="0" applyFont="1" applyFill="1" applyBorder="1" applyAlignment="1">
      <alignment horizontal="center" vertical="center"/>
    </xf>
    <xf numFmtId="0" fontId="2" fillId="0" borderId="31" xfId="0" applyFont="1" applyFill="1" applyBorder="1" applyAlignment="1">
      <alignment horizontal="center" vertical="center"/>
    </xf>
    <xf numFmtId="0" fontId="1" fillId="0" borderId="21" xfId="0" applyFont="1" applyFill="1" applyBorder="1" applyAlignment="1">
      <alignment horizontal="center" vertical="center"/>
    </xf>
    <xf numFmtId="0" fontId="2" fillId="0" borderId="22" xfId="0" applyFont="1" applyFill="1" applyBorder="1" applyAlignment="1">
      <alignment horizontal="center" vertical="center"/>
    </xf>
    <xf numFmtId="10" fontId="1" fillId="0" borderId="22" xfId="0" applyNumberFormat="1" applyFont="1" applyFill="1" applyBorder="1" applyAlignment="1">
      <alignment horizontal="center" vertical="center"/>
    </xf>
    <xf numFmtId="10" fontId="1" fillId="0" borderId="33" xfId="0" applyNumberFormat="1" applyFont="1" applyFill="1" applyBorder="1" applyAlignment="1">
      <alignment horizontal="center" vertical="center"/>
    </xf>
    <xf numFmtId="0" fontId="2" fillId="0" borderId="30" xfId="0" applyFont="1" applyFill="1" applyBorder="1" applyAlignment="1">
      <alignment horizontal="center" vertical="center"/>
    </xf>
    <xf numFmtId="2" fontId="2" fillId="0" borderId="0" xfId="0" applyNumberFormat="1" applyFont="1" applyFill="1" applyAlignment="1">
      <alignment horizontal="center" vertical="center"/>
    </xf>
    <xf numFmtId="2" fontId="2" fillId="0" borderId="31" xfId="0" applyNumberFormat="1" applyFont="1" applyFill="1" applyBorder="1" applyAlignment="1">
      <alignment horizontal="center" vertical="center"/>
    </xf>
    <xf numFmtId="2" fontId="2" fillId="0" borderId="15" xfId="0" applyNumberFormat="1" applyFont="1" applyFill="1" applyBorder="1" applyAlignment="1">
      <alignment horizontal="center" vertical="center"/>
    </xf>
    <xf numFmtId="10" fontId="1" fillId="0" borderId="0" xfId="0" applyNumberFormat="1" applyFont="1" applyFill="1" applyAlignment="1">
      <alignment horizontal="center" vertical="center"/>
    </xf>
    <xf numFmtId="10" fontId="1" fillId="0" borderId="34" xfId="0" applyNumberFormat="1" applyFont="1" applyFill="1" applyBorder="1" applyAlignment="1">
      <alignment horizontal="center" vertical="center"/>
    </xf>
    <xf numFmtId="2" fontId="2" fillId="0" borderId="30" xfId="0" applyNumberFormat="1" applyFont="1" applyFill="1" applyBorder="1" applyAlignment="1">
      <alignment horizontal="center" vertical="center"/>
    </xf>
    <xf numFmtId="0" fontId="2" fillId="0" borderId="20" xfId="0" applyFont="1" applyFill="1" applyBorder="1" applyAlignment="1">
      <alignment horizontal="center" vertical="center"/>
    </xf>
    <xf numFmtId="10" fontId="2" fillId="0" borderId="20" xfId="0" applyNumberFormat="1" applyFont="1" applyFill="1" applyBorder="1" applyAlignment="1">
      <alignment horizontal="center" vertical="center"/>
    </xf>
    <xf numFmtId="0" fontId="2" fillId="0" borderId="35" xfId="0" applyFont="1" applyFill="1" applyBorder="1" applyAlignment="1">
      <alignment horizontal="center" vertical="center"/>
    </xf>
    <xf numFmtId="0" fontId="2" fillId="0" borderId="32" xfId="0" applyFont="1" applyFill="1" applyBorder="1" applyAlignment="1">
      <alignment horizontal="center" vertical="center"/>
    </xf>
    <xf numFmtId="10" fontId="2" fillId="0" borderId="22" xfId="0" applyNumberFormat="1" applyFont="1" applyFill="1" applyBorder="1" applyAlignment="1">
      <alignment horizontal="center" vertical="center"/>
    </xf>
    <xf numFmtId="0" fontId="2" fillId="0" borderId="20" xfId="0" applyFont="1" applyFill="1" applyBorder="1" applyAlignment="1">
      <alignment vertical="center"/>
    </xf>
    <xf numFmtId="0" fontId="1" fillId="0" borderId="31" xfId="0" applyFont="1" applyFill="1" applyBorder="1" applyAlignment="1">
      <alignment horizontal="center" vertical="center"/>
    </xf>
    <xf numFmtId="0" fontId="1" fillId="0" borderId="1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applyFont="1" applyFill="1" applyBorder="1" applyAlignment="1">
      <alignment vertical="center"/>
    </xf>
    <xf numFmtId="10" fontId="2" fillId="0" borderId="13" xfId="0" applyNumberFormat="1" applyFont="1" applyFill="1" applyBorder="1" applyAlignment="1">
      <alignment horizontal="center" vertical="center"/>
    </xf>
    <xf numFmtId="0" fontId="2" fillId="0" borderId="38" xfId="0" applyFont="1" applyFill="1" applyBorder="1" applyAlignment="1">
      <alignment horizontal="center" vertical="center"/>
    </xf>
    <xf numFmtId="0" fontId="1" fillId="0" borderId="27" xfId="0" applyFont="1" applyFill="1" applyBorder="1" applyAlignment="1">
      <alignment horizontal="center" vertical="center"/>
    </xf>
    <xf numFmtId="164" fontId="2" fillId="0" borderId="0" xfId="0" applyNumberFormat="1" applyFont="1" applyFill="1" applyAlignment="1">
      <alignment horizontal="center" vertical="center"/>
    </xf>
    <xf numFmtId="2" fontId="1" fillId="0" borderId="31" xfId="0" applyNumberFormat="1" applyFont="1" applyFill="1" applyBorder="1" applyAlignment="1">
      <alignment horizontal="center" vertical="center"/>
    </xf>
    <xf numFmtId="0" fontId="1" fillId="0" borderId="14" xfId="0" applyFont="1" applyFill="1" applyBorder="1" applyAlignment="1">
      <alignment horizontal="center"/>
    </xf>
    <xf numFmtId="0" fontId="1" fillId="0" borderId="5" xfId="0" applyFont="1" applyFill="1" applyBorder="1" applyAlignment="1">
      <alignment horizontal="center"/>
    </xf>
    <xf numFmtId="10" fontId="2" fillId="0" borderId="9" xfId="0" applyNumberFormat="1" applyFont="1" applyFill="1" applyBorder="1" applyAlignment="1">
      <alignment horizontal="center" vertical="center"/>
    </xf>
    <xf numFmtId="10" fontId="2" fillId="0" borderId="39"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2" fontId="2" fillId="0" borderId="8" xfId="0" applyNumberFormat="1" applyFont="1" applyFill="1" applyBorder="1" applyAlignment="1">
      <alignment horizontal="center" vertical="center"/>
    </xf>
    <xf numFmtId="2" fontId="2" fillId="0" borderId="0" xfId="0" applyNumberFormat="1" applyFont="1" applyFill="1" applyAlignment="1">
      <alignment vertical="center"/>
    </xf>
    <xf numFmtId="0" fontId="1" fillId="0" borderId="0" xfId="0" applyFont="1" applyFill="1" applyAlignment="1">
      <alignment horizontal="center" vertical="center"/>
    </xf>
    <xf numFmtId="9" fontId="2" fillId="0" borderId="0" xfId="0" applyNumberFormat="1" applyFont="1" applyFill="1" applyAlignment="1">
      <alignment horizontal="center" vertical="center"/>
    </xf>
    <xf numFmtId="9" fontId="2" fillId="0" borderId="22"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9" xfId="0" applyFont="1" applyFill="1" applyBorder="1" applyAlignment="1">
      <alignment horizontal="center" vertical="center"/>
    </xf>
    <xf numFmtId="0" fontId="2" fillId="0" borderId="2" xfId="0" applyFont="1" applyFill="1" applyBorder="1" applyAlignment="1">
      <alignment horizontal="center" vertical="center" wrapText="1" readingOrder="1"/>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20" fontId="2" fillId="0" borderId="12" xfId="0" applyNumberFormat="1" applyFont="1" applyFill="1" applyBorder="1" applyAlignment="1">
      <alignment horizontal="center" vertical="center"/>
    </xf>
    <xf numFmtId="16" fontId="2" fillId="0" borderId="2" xfId="0" applyNumberFormat="1" applyFont="1" applyFill="1" applyBorder="1" applyAlignment="1">
      <alignment horizontal="center" vertical="center" wrapText="1" readingOrder="1"/>
    </xf>
    <xf numFmtId="0" fontId="2" fillId="0" borderId="0" xfId="0" applyFont="1" applyFill="1" applyBorder="1"/>
    <xf numFmtId="0" fontId="2" fillId="0" borderId="0" xfId="0" applyFont="1" applyFill="1" applyBorder="1" applyAlignment="1">
      <alignment horizontal="center" vertical="center"/>
    </xf>
    <xf numFmtId="10" fontId="2" fillId="0" borderId="0" xfId="0" applyNumberFormat="1" applyFont="1" applyFill="1" applyBorder="1" applyAlignment="1">
      <alignment horizontal="center" vertical="center"/>
    </xf>
    <xf numFmtId="9" fontId="2" fillId="0" borderId="0" xfId="0" applyNumberFormat="1"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xf>
    <xf numFmtId="2" fontId="2" fillId="0" borderId="0" xfId="0" applyNumberFormat="1" applyFont="1" applyFill="1" applyBorder="1" applyAlignment="1">
      <alignment horizontal="center"/>
    </xf>
    <xf numFmtId="0" fontId="2"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9" xfId="0" applyFont="1" applyFill="1" applyBorder="1" applyAlignment="1">
      <alignment horizontal="left" vertical="center"/>
    </xf>
    <xf numFmtId="0" fontId="1" fillId="0" borderId="13" xfId="0" applyFont="1" applyFill="1" applyBorder="1" applyAlignment="1">
      <alignment horizontal="left" vertical="center"/>
    </xf>
    <xf numFmtId="0" fontId="1" fillId="0" borderId="13" xfId="0" applyFont="1" applyFill="1" applyBorder="1" applyAlignment="1">
      <alignment horizontal="center"/>
    </xf>
    <xf numFmtId="2" fontId="2" fillId="0" borderId="13" xfId="0" applyNumberFormat="1" applyFont="1" applyFill="1" applyBorder="1" applyAlignment="1">
      <alignment horizontal="center"/>
    </xf>
    <xf numFmtId="2" fontId="2" fillId="0" borderId="3" xfId="0" applyNumberFormat="1" applyFont="1" applyFill="1" applyBorder="1" applyAlignment="1">
      <alignment horizontal="center"/>
    </xf>
    <xf numFmtId="2" fontId="2" fillId="0" borderId="15" xfId="0" applyNumberFormat="1" applyFont="1" applyFill="1" applyBorder="1" applyAlignment="1">
      <alignment horizontal="center"/>
    </xf>
    <xf numFmtId="0" fontId="2" fillId="0" borderId="3" xfId="0" applyFont="1" applyFill="1" applyBorder="1" applyAlignment="1">
      <alignment horizontal="center"/>
    </xf>
    <xf numFmtId="0" fontId="2" fillId="0" borderId="15" xfId="0" applyFont="1" applyFill="1" applyBorder="1" applyAlignment="1">
      <alignment horizontal="center"/>
    </xf>
    <xf numFmtId="0" fontId="1" fillId="0" borderId="9" xfId="0" applyFont="1" applyFill="1" applyBorder="1" applyAlignment="1">
      <alignment horizontal="center"/>
    </xf>
    <xf numFmtId="0" fontId="1" fillId="0" borderId="13" xfId="0" applyFont="1" applyFill="1" applyBorder="1" applyAlignment="1">
      <alignment horizontal="center" vertical="center"/>
    </xf>
    <xf numFmtId="0" fontId="2" fillId="0" borderId="13" xfId="0" applyFont="1" applyFill="1" applyBorder="1" applyAlignment="1">
      <alignment horizontal="center"/>
    </xf>
    <xf numFmtId="0" fontId="1" fillId="0" borderId="4" xfId="0" applyFont="1" applyFill="1" applyBorder="1" applyAlignment="1">
      <alignment horizontal="center"/>
    </xf>
    <xf numFmtId="0" fontId="2" fillId="0" borderId="14" xfId="0" applyFont="1" applyFill="1" applyBorder="1" applyAlignment="1">
      <alignment horizontal="center"/>
    </xf>
    <xf numFmtId="0" fontId="2" fillId="0" borderId="4" xfId="0" applyFont="1" applyFill="1" applyBorder="1" applyAlignment="1">
      <alignment horizontal="center"/>
    </xf>
    <xf numFmtId="0" fontId="1" fillId="0" borderId="14"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0" xfId="0" applyFont="1" applyFill="1" applyBorder="1" applyAlignment="1">
      <alignment horizontal="center" vertical="center" readingOrder="1"/>
    </xf>
    <xf numFmtId="0" fontId="1" fillId="0" borderId="12" xfId="0" applyFont="1" applyFill="1" applyBorder="1" applyAlignment="1">
      <alignment vertical="center" wrapText="1"/>
    </xf>
    <xf numFmtId="0" fontId="2" fillId="0" borderId="15" xfId="0" applyFont="1" applyFill="1" applyBorder="1"/>
    <xf numFmtId="0" fontId="2" fillId="0" borderId="6" xfId="0" applyFont="1" applyFill="1" applyBorder="1"/>
    <xf numFmtId="0" fontId="1" fillId="0" borderId="2" xfId="0" applyFont="1" applyFill="1" applyBorder="1" applyAlignment="1">
      <alignment vertical="center" wrapText="1"/>
    </xf>
    <xf numFmtId="0" fontId="2"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 xfId="0" applyFont="1" applyFill="1" applyBorder="1" applyAlignment="1">
      <alignment horizontal="left" vertical="center"/>
    </xf>
    <xf numFmtId="0" fontId="2" fillId="0" borderId="13" xfId="0" applyFont="1" applyFill="1" applyBorder="1"/>
    <xf numFmtId="0" fontId="2" fillId="0" borderId="3" xfId="0" applyFont="1" applyFill="1" applyBorder="1"/>
    <xf numFmtId="0" fontId="2" fillId="0" borderId="14" xfId="0" applyFont="1" applyFill="1" applyBorder="1"/>
    <xf numFmtId="0" fontId="2" fillId="0" borderId="5" xfId="0" applyFont="1" applyFill="1" applyBorder="1"/>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2" xfId="0" applyFont="1" applyFill="1" applyBorder="1" applyAlignment="1">
      <alignment horizontal="center" vertical="center" wrapText="1" readingOrder="1"/>
    </xf>
    <xf numFmtId="0" fontId="1" fillId="0" borderId="2" xfId="0" applyFont="1" applyFill="1" applyBorder="1" applyAlignment="1">
      <alignment horizontal="center" vertical="center" readingOrder="1"/>
    </xf>
    <xf numFmtId="0" fontId="1" fillId="0" borderId="5" xfId="0" applyFont="1" applyFill="1" applyBorder="1" applyAlignment="1">
      <alignment horizontal="center" vertical="center" wrapText="1" readingOrder="1"/>
    </xf>
    <xf numFmtId="0" fontId="1" fillId="0" borderId="4" xfId="0" applyFont="1" applyFill="1" applyBorder="1" applyAlignment="1">
      <alignment horizontal="center" vertical="center" readingOrder="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 fillId="0" borderId="10" xfId="0" applyFont="1" applyFill="1" applyBorder="1" applyAlignment="1">
      <alignment horizontal="center" vertical="center" wrapText="1" readingOrder="1"/>
    </xf>
    <xf numFmtId="0" fontId="1" fillId="0" borderId="14" xfId="0" applyFont="1" applyFill="1" applyBorder="1" applyAlignment="1">
      <alignment horizontal="center" vertical="center" readingOrder="1"/>
    </xf>
    <xf numFmtId="0" fontId="1" fillId="0" borderId="15" xfId="0" applyFont="1" applyFill="1" applyBorder="1" applyAlignment="1">
      <alignment horizontal="center" vertical="center" readingOrder="1"/>
    </xf>
    <xf numFmtId="0" fontId="1" fillId="0" borderId="12" xfId="0" applyFont="1" applyFill="1" applyBorder="1" applyAlignment="1">
      <alignment horizontal="center" vertical="center" wrapText="1" readingOrder="1"/>
    </xf>
    <xf numFmtId="0" fontId="1" fillId="0" borderId="10" xfId="0" applyFont="1" applyFill="1" applyBorder="1" applyAlignment="1">
      <alignment horizontal="center" vertical="center" readingOrder="1"/>
    </xf>
    <xf numFmtId="0" fontId="1" fillId="0" borderId="14" xfId="0" applyFont="1" applyFill="1" applyBorder="1" applyAlignment="1">
      <alignment horizontal="center" vertical="center" wrapText="1" readingOrder="1"/>
    </xf>
    <xf numFmtId="0" fontId="1" fillId="0" borderId="31" xfId="0" applyFont="1" applyFill="1" applyBorder="1" applyAlignment="1">
      <alignment horizontal="center" vertical="center" readingOrder="1"/>
    </xf>
    <xf numFmtId="0" fontId="1" fillId="0" borderId="31" xfId="0" applyFont="1" applyFill="1" applyBorder="1" applyAlignment="1">
      <alignment horizontal="center" vertical="center" wrapText="1" readingOrder="1"/>
    </xf>
    <xf numFmtId="0" fontId="1" fillId="0" borderId="4" xfId="0" applyFont="1" applyFill="1" applyBorder="1" applyAlignment="1">
      <alignment horizontal="center" vertical="center" wrapText="1" readingOrder="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readingOrder="1"/>
    </xf>
    <xf numFmtId="0" fontId="1" fillId="0" borderId="3" xfId="0" applyFont="1" applyFill="1" applyBorder="1" applyAlignment="1">
      <alignment horizontal="center" vertical="center" wrapText="1" readingOrder="1"/>
    </xf>
    <xf numFmtId="0" fontId="1" fillId="0" borderId="0" xfId="0" applyFont="1" applyFill="1" applyAlignment="1">
      <alignment wrapText="1"/>
    </xf>
    <xf numFmtId="0" fontId="2" fillId="0" borderId="13" xfId="0" applyFont="1" applyFill="1" applyBorder="1" applyAlignment="1">
      <alignment horizontal="center" vertical="center" wrapText="1"/>
    </xf>
    <xf numFmtId="0" fontId="2" fillId="0" borderId="11" xfId="0" applyFont="1" applyFill="1" applyBorder="1"/>
    <xf numFmtId="0" fontId="1" fillId="0" borderId="9" xfId="0" applyFont="1" applyFill="1" applyBorder="1" applyAlignment="1">
      <alignment horizontal="left"/>
    </xf>
    <xf numFmtId="0" fontId="1" fillId="0" borderId="10" xfId="0" applyFont="1" applyFill="1" applyBorder="1" applyAlignment="1">
      <alignment vertical="center" wrapText="1"/>
    </xf>
    <xf numFmtId="0" fontId="1" fillId="0" borderId="5" xfId="0" applyFont="1" applyFill="1" applyBorder="1" applyAlignment="1">
      <alignment vertical="center" wrapText="1"/>
    </xf>
    <xf numFmtId="2" fontId="7" fillId="0" borderId="13" xfId="0" applyNumberFormat="1" applyFont="1" applyFill="1" applyBorder="1" applyAlignment="1">
      <alignment horizontal="center" vertical="center"/>
    </xf>
    <xf numFmtId="165" fontId="7" fillId="0" borderId="13" xfId="0" applyNumberFormat="1" applyFont="1" applyFill="1" applyBorder="1" applyAlignment="1">
      <alignment horizontal="center" vertical="center"/>
    </xf>
    <xf numFmtId="0" fontId="7" fillId="0" borderId="0" xfId="0" applyFont="1" applyFill="1" applyBorder="1"/>
    <xf numFmtId="2" fontId="7" fillId="0" borderId="0" xfId="0" applyNumberFormat="1" applyFont="1" applyFill="1" applyBorder="1" applyAlignment="1">
      <alignment horizontal="center" vertical="center"/>
    </xf>
    <xf numFmtId="165" fontId="7" fillId="0" borderId="0" xfId="0" applyNumberFormat="1" applyFont="1" applyFill="1" applyBorder="1" applyAlignment="1">
      <alignment horizontal="center" vertical="center"/>
    </xf>
    <xf numFmtId="0" fontId="7" fillId="0" borderId="15" xfId="0" applyFont="1" applyFill="1" applyBorder="1"/>
    <xf numFmtId="2" fontId="7" fillId="0" borderId="9" xfId="0" applyNumberFormat="1" applyFont="1" applyFill="1" applyBorder="1" applyAlignment="1">
      <alignment horizontal="center" vertical="center"/>
    </xf>
    <xf numFmtId="0" fontId="7" fillId="0" borderId="9" xfId="0" applyFont="1" applyFill="1" applyBorder="1"/>
    <xf numFmtId="0" fontId="7" fillId="0" borderId="6" xfId="0" applyFont="1" applyFill="1" applyBorder="1"/>
    <xf numFmtId="0" fontId="1" fillId="0" borderId="11" xfId="0" applyFont="1" applyFill="1" applyBorder="1" applyAlignment="1">
      <alignment horizontal="left" vertical="center"/>
    </xf>
    <xf numFmtId="0" fontId="7" fillId="0" borderId="5" xfId="0" applyFont="1" applyFill="1" applyBorder="1"/>
    <xf numFmtId="0" fontId="7" fillId="0" borderId="14" xfId="0" applyFont="1" applyFill="1" applyBorder="1"/>
    <xf numFmtId="0" fontId="2" fillId="0" borderId="6" xfId="0" applyFont="1" applyFill="1" applyBorder="1" applyAlignment="1">
      <alignment horizontal="center"/>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4" xfId="0" applyFont="1" applyFill="1" applyBorder="1" applyAlignment="1">
      <alignment horizontal="center" vertical="center" wrapText="1" readingOrder="1"/>
    </xf>
    <xf numFmtId="0" fontId="1" fillId="0" borderId="13"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1" fillId="0" borderId="14" xfId="0" applyFont="1" applyFill="1" applyBorder="1" applyAlignment="1">
      <alignment horizontal="center" vertical="center" wrapText="1" readingOrder="1"/>
    </xf>
    <xf numFmtId="0" fontId="1" fillId="0" borderId="0" xfId="0" applyFont="1" applyFill="1" applyBorder="1" applyAlignment="1">
      <alignment horizontal="center" vertical="center" wrapText="1" readingOrder="1"/>
    </xf>
    <xf numFmtId="0" fontId="1" fillId="0" borderId="15" xfId="0" applyFont="1" applyFill="1" applyBorder="1" applyAlignment="1">
      <alignment horizontal="center" vertical="center" wrapText="1" readingOrder="1"/>
    </xf>
    <xf numFmtId="0" fontId="2" fillId="0" borderId="4" xfId="0" applyFont="1" applyFill="1" applyBorder="1" applyAlignment="1">
      <alignment horizontal="center" vertical="center" wrapText="1" readingOrder="1"/>
    </xf>
    <xf numFmtId="0" fontId="2" fillId="0" borderId="13" xfId="0" applyFont="1" applyFill="1" applyBorder="1" applyAlignment="1">
      <alignment horizontal="center" vertical="center" wrapText="1" readingOrder="1"/>
    </xf>
    <xf numFmtId="0" fontId="2" fillId="0" borderId="3" xfId="0" applyFont="1" applyFill="1" applyBorder="1" applyAlignment="1">
      <alignment horizontal="center" vertical="center" wrapText="1" readingOrder="1"/>
    </xf>
    <xf numFmtId="0" fontId="2" fillId="0" borderId="14" xfId="0" applyFont="1" applyFill="1" applyBorder="1" applyAlignment="1">
      <alignment horizontal="center" vertical="center" wrapText="1" readingOrder="1"/>
    </xf>
    <xf numFmtId="0" fontId="2" fillId="0" borderId="0" xfId="0" applyFont="1" applyFill="1" applyBorder="1" applyAlignment="1">
      <alignment horizontal="center" vertical="center" wrapText="1" readingOrder="1"/>
    </xf>
    <xf numFmtId="0" fontId="2" fillId="0" borderId="15" xfId="0" applyFont="1" applyFill="1" applyBorder="1" applyAlignment="1">
      <alignment horizontal="center" vertical="center" wrapText="1" readingOrder="1"/>
    </xf>
    <xf numFmtId="0" fontId="2" fillId="0" borderId="19" xfId="0" applyFont="1" applyFill="1" applyBorder="1" applyAlignment="1">
      <alignment horizontal="center" vertical="center" wrapText="1" readingOrder="1"/>
    </xf>
    <xf numFmtId="0" fontId="2" fillId="0" borderId="20" xfId="0" applyFont="1" applyFill="1" applyBorder="1" applyAlignment="1">
      <alignment horizontal="center" vertical="center" wrapText="1" readingOrder="1"/>
    </xf>
    <xf numFmtId="0" fontId="2" fillId="0" borderId="26" xfId="0" applyFont="1" applyFill="1" applyBorder="1" applyAlignment="1">
      <alignment horizontal="center" vertical="center" wrapText="1" readingOrder="1"/>
    </xf>
    <xf numFmtId="0" fontId="1" fillId="0" borderId="5" xfId="0" applyFont="1" applyFill="1" applyBorder="1" applyAlignment="1">
      <alignment horizontal="center" vertical="center" wrapText="1" readingOrder="1"/>
    </xf>
    <xf numFmtId="0" fontId="1" fillId="0" borderId="9" xfId="0" applyFont="1" applyFill="1" applyBorder="1" applyAlignment="1">
      <alignment horizontal="center" vertical="center" wrapText="1" readingOrder="1"/>
    </xf>
    <xf numFmtId="0" fontId="1" fillId="0" borderId="6" xfId="0" applyFont="1" applyFill="1" applyBorder="1" applyAlignment="1">
      <alignment horizontal="center" vertical="center" wrapText="1" readingOrder="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0" xfId="0" applyFont="1" applyFill="1" applyBorder="1" applyAlignment="1">
      <alignment horizontal="left" vertical="center"/>
    </xf>
    <xf numFmtId="0" fontId="1" fillId="0" borderId="18"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27" xfId="0" applyFont="1" applyFill="1" applyBorder="1" applyAlignment="1">
      <alignment horizontal="left" vertical="center"/>
    </xf>
    <xf numFmtId="0" fontId="1" fillId="0" borderId="0" xfId="0" applyFont="1" applyFill="1" applyAlignment="1">
      <alignment horizontal="left" vertical="center"/>
    </xf>
    <xf numFmtId="0" fontId="1" fillId="0" borderId="19" xfId="0" applyFont="1" applyFill="1" applyBorder="1" applyAlignment="1">
      <alignment horizontal="left" vertical="center"/>
    </xf>
    <xf numFmtId="0" fontId="1" fillId="0" borderId="43" xfId="0" applyFont="1" applyFill="1" applyBorder="1" applyAlignment="1">
      <alignment horizontal="left" vertical="center"/>
    </xf>
    <xf numFmtId="0" fontId="1" fillId="0" borderId="9" xfId="0" applyFont="1" applyFill="1" applyBorder="1" applyAlignment="1">
      <alignment horizontal="left" vertical="center"/>
    </xf>
    <xf numFmtId="0" fontId="1" fillId="0" borderId="44" xfId="0" applyFont="1" applyFill="1" applyBorder="1" applyAlignment="1">
      <alignment horizontal="left"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readingOrder="1"/>
    </xf>
    <xf numFmtId="0" fontId="1" fillId="0" borderId="7" xfId="0" applyFont="1" applyFill="1" applyBorder="1" applyAlignment="1">
      <alignment horizontal="center" vertical="center" wrapText="1" readingOrder="1"/>
    </xf>
    <xf numFmtId="0" fontId="1" fillId="0" borderId="36"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7" xfId="0" applyFont="1" applyFill="1" applyBorder="1" applyAlignment="1">
      <alignment horizontal="left" vertical="center"/>
    </xf>
    <xf numFmtId="0" fontId="1" fillId="0" borderId="45"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22" xfId="0" applyFont="1" applyFill="1" applyBorder="1" applyAlignment="1">
      <alignment horizontal="left" vertical="center"/>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cellXfs>
  <cellStyles count="2">
    <cellStyle name="Normal" xfId="0" builtinId="0"/>
    <cellStyle name="Normal 2" xfId="1" xr:uid="{9A003677-0BEB-42AC-B6A1-7C34F221711E}"/>
  </cellStyles>
  <dxfs count="0"/>
  <tableStyles count="0" defaultTableStyle="TableStyleMedium2" defaultPivotStyle="PivotStyleLight16"/>
  <colors>
    <mruColors>
      <color rgb="FF0066FF"/>
      <color rgb="FFFFFF66"/>
      <color rgb="FF00FF00"/>
      <color rgb="FF00FFFF"/>
      <color rgb="FF05DE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BEE8D-8BA0-44E7-9A6E-3E910EBFBBAD}">
  <dimension ref="A1:L42"/>
  <sheetViews>
    <sheetView tabSelected="1" zoomScale="82" zoomScaleNormal="82" workbookViewId="0">
      <selection activeCell="P79" sqref="P79"/>
    </sheetView>
  </sheetViews>
  <sheetFormatPr defaultColWidth="8.85546875" defaultRowHeight="12.75" x14ac:dyDescent="0.2"/>
  <cols>
    <col min="1" max="1" width="8.85546875" style="2"/>
    <col min="2" max="2" width="18.42578125" style="2" customWidth="1"/>
    <col min="3" max="3" width="18.5703125" style="2" customWidth="1"/>
    <col min="4" max="4" width="24.85546875" style="2" customWidth="1"/>
    <col min="5" max="5" width="24.85546875" style="4" customWidth="1"/>
    <col min="6" max="8" width="14.140625" style="2" customWidth="1"/>
    <col min="9" max="9" width="20.140625" style="4" customWidth="1"/>
    <col min="10" max="10" width="23.85546875" style="2" customWidth="1"/>
    <col min="11" max="11" width="19.5703125" style="2" customWidth="1"/>
    <col min="12" max="12" width="21.85546875" style="2" customWidth="1"/>
    <col min="13" max="16384" width="8.85546875" style="2"/>
  </cols>
  <sheetData>
    <row r="1" spans="1:12" s="97" customFormat="1" ht="25.5" x14ac:dyDescent="0.25">
      <c r="A1" s="97" t="s">
        <v>228</v>
      </c>
      <c r="B1" s="15" t="s">
        <v>182</v>
      </c>
      <c r="C1" s="15" t="s">
        <v>183</v>
      </c>
      <c r="D1" s="15" t="s">
        <v>229</v>
      </c>
      <c r="E1" s="15" t="s">
        <v>234</v>
      </c>
      <c r="F1" s="15" t="s">
        <v>0</v>
      </c>
      <c r="G1" s="15" t="s">
        <v>1</v>
      </c>
      <c r="H1" s="15" t="s">
        <v>230</v>
      </c>
      <c r="I1" s="15" t="s">
        <v>231</v>
      </c>
      <c r="J1" s="15" t="s">
        <v>184</v>
      </c>
      <c r="K1" s="15" t="s">
        <v>185</v>
      </c>
      <c r="L1" s="87" t="s">
        <v>233</v>
      </c>
    </row>
    <row r="2" spans="1:12" x14ac:dyDescent="0.2">
      <c r="A2" s="4">
        <v>1</v>
      </c>
      <c r="B2" s="5" t="s">
        <v>34</v>
      </c>
      <c r="C2" s="3" t="s">
        <v>36</v>
      </c>
      <c r="D2" s="7" t="s">
        <v>37</v>
      </c>
      <c r="E2" s="8" t="s">
        <v>235</v>
      </c>
      <c r="F2" s="7" t="s">
        <v>38</v>
      </c>
      <c r="G2" s="7" t="s">
        <v>39</v>
      </c>
      <c r="H2" s="7" t="s">
        <v>40</v>
      </c>
      <c r="I2" s="8">
        <v>485.94</v>
      </c>
      <c r="J2" s="3" t="s">
        <v>186</v>
      </c>
      <c r="K2" s="3" t="s">
        <v>187</v>
      </c>
      <c r="L2" s="7" t="s">
        <v>162</v>
      </c>
    </row>
    <row r="3" spans="1:12" x14ac:dyDescent="0.2">
      <c r="A3" s="4">
        <f>(A2+1)</f>
        <v>2</v>
      </c>
      <c r="B3" s="6"/>
      <c r="C3" s="3" t="s">
        <v>29</v>
      </c>
      <c r="D3" s="7" t="s">
        <v>30</v>
      </c>
      <c r="E3" s="8" t="s">
        <v>235</v>
      </c>
      <c r="F3" s="7" t="s">
        <v>31</v>
      </c>
      <c r="G3" s="7" t="s">
        <v>32</v>
      </c>
      <c r="H3" s="7" t="s">
        <v>33</v>
      </c>
      <c r="I3" s="8">
        <v>581.05999999999995</v>
      </c>
      <c r="J3" s="3" t="s">
        <v>35</v>
      </c>
      <c r="K3" s="3" t="s">
        <v>187</v>
      </c>
      <c r="L3" s="7" t="s">
        <v>161</v>
      </c>
    </row>
    <row r="4" spans="1:12" x14ac:dyDescent="0.2">
      <c r="A4" s="4">
        <f>(A3+1)</f>
        <v>3</v>
      </c>
      <c r="B4" s="6"/>
      <c r="C4" s="3" t="s">
        <v>41</v>
      </c>
      <c r="D4" s="7" t="s">
        <v>42</v>
      </c>
      <c r="E4" s="8" t="s">
        <v>235</v>
      </c>
      <c r="F4" s="7" t="s">
        <v>43</v>
      </c>
      <c r="G4" s="7" t="s">
        <v>44</v>
      </c>
      <c r="H4" s="7" t="s">
        <v>45</v>
      </c>
      <c r="I4" s="8">
        <v>473.93</v>
      </c>
      <c r="J4" s="3" t="s">
        <v>188</v>
      </c>
      <c r="K4" s="3" t="s">
        <v>187</v>
      </c>
      <c r="L4" s="7" t="s">
        <v>163</v>
      </c>
    </row>
    <row r="5" spans="1:12" x14ac:dyDescent="0.2">
      <c r="A5" s="4">
        <f t="shared" ref="A5:A23" si="0">(A4+1)</f>
        <v>4</v>
      </c>
      <c r="B5" s="5" t="s">
        <v>189</v>
      </c>
      <c r="C5" s="3" t="s">
        <v>46</v>
      </c>
      <c r="D5" s="7" t="s">
        <v>47</v>
      </c>
      <c r="E5" s="8" t="s">
        <v>235</v>
      </c>
      <c r="F5" s="7" t="s">
        <v>48</v>
      </c>
      <c r="G5" s="7" t="s">
        <v>49</v>
      </c>
      <c r="H5" s="7" t="s">
        <v>50</v>
      </c>
      <c r="I5" s="8">
        <v>312.31</v>
      </c>
      <c r="J5" s="3" t="s">
        <v>190</v>
      </c>
      <c r="K5" s="3" t="s">
        <v>191</v>
      </c>
      <c r="L5" s="7" t="s">
        <v>164</v>
      </c>
    </row>
    <row r="6" spans="1:12" x14ac:dyDescent="0.2">
      <c r="A6" s="4">
        <f t="shared" si="0"/>
        <v>5</v>
      </c>
      <c r="B6" s="6"/>
      <c r="C6" s="3" t="s">
        <v>51</v>
      </c>
      <c r="D6" s="7" t="s">
        <v>52</v>
      </c>
      <c r="E6" s="8" t="s">
        <v>235</v>
      </c>
      <c r="F6" s="7" t="s">
        <v>53</v>
      </c>
      <c r="G6" s="7" t="s">
        <v>54</v>
      </c>
      <c r="H6" s="7" t="s">
        <v>55</v>
      </c>
      <c r="I6" s="8">
        <v>548.63</v>
      </c>
      <c r="J6" s="3" t="s">
        <v>192</v>
      </c>
      <c r="K6" s="3" t="s">
        <v>193</v>
      </c>
      <c r="L6" s="7" t="s">
        <v>165</v>
      </c>
    </row>
    <row r="7" spans="1:12" x14ac:dyDescent="0.2">
      <c r="A7" s="4">
        <f t="shared" si="0"/>
        <v>6</v>
      </c>
      <c r="B7" s="6"/>
      <c r="C7" s="3" t="s">
        <v>61</v>
      </c>
      <c r="D7" s="7"/>
      <c r="E7" s="8" t="s">
        <v>235</v>
      </c>
      <c r="F7" s="7" t="s">
        <v>62</v>
      </c>
      <c r="G7" s="7" t="s">
        <v>63</v>
      </c>
      <c r="H7" s="7" t="s">
        <v>64</v>
      </c>
      <c r="I7" s="8">
        <v>588.70000000000005</v>
      </c>
      <c r="J7" s="3" t="s">
        <v>194</v>
      </c>
      <c r="K7" s="3" t="s">
        <v>191</v>
      </c>
      <c r="L7" s="7" t="s">
        <v>167</v>
      </c>
    </row>
    <row r="8" spans="1:12" x14ac:dyDescent="0.2">
      <c r="A8" s="4">
        <f t="shared" si="0"/>
        <v>7</v>
      </c>
      <c r="B8" s="6"/>
      <c r="C8" s="3" t="s">
        <v>264</v>
      </c>
      <c r="D8" s="9" t="s">
        <v>265</v>
      </c>
      <c r="E8" s="8" t="s">
        <v>235</v>
      </c>
      <c r="F8" s="3"/>
      <c r="G8" s="3"/>
      <c r="H8" s="3"/>
      <c r="I8" s="10">
        <v>1794.8</v>
      </c>
      <c r="J8" s="3" t="s">
        <v>195</v>
      </c>
      <c r="K8" s="3" t="s">
        <v>191</v>
      </c>
      <c r="L8" s="11" t="s">
        <v>263</v>
      </c>
    </row>
    <row r="9" spans="1:12" x14ac:dyDescent="0.2">
      <c r="A9" s="4">
        <f t="shared" si="0"/>
        <v>8</v>
      </c>
      <c r="B9" s="6"/>
      <c r="C9" s="3" t="s">
        <v>56</v>
      </c>
      <c r="D9" s="7" t="s">
        <v>57</v>
      </c>
      <c r="E9" s="8" t="s">
        <v>235</v>
      </c>
      <c r="F9" s="7" t="s">
        <v>58</v>
      </c>
      <c r="G9" s="7" t="s">
        <v>59</v>
      </c>
      <c r="H9" s="7" t="s">
        <v>60</v>
      </c>
      <c r="I9" s="8">
        <v>772.98</v>
      </c>
      <c r="J9" s="3" t="s">
        <v>196</v>
      </c>
      <c r="K9" s="3" t="s">
        <v>191</v>
      </c>
      <c r="L9" s="7" t="s">
        <v>166</v>
      </c>
    </row>
    <row r="10" spans="1:12" x14ac:dyDescent="0.2">
      <c r="A10" s="4">
        <f t="shared" si="0"/>
        <v>9</v>
      </c>
      <c r="B10" s="5" t="s">
        <v>197</v>
      </c>
      <c r="C10" s="3" t="s">
        <v>198</v>
      </c>
      <c r="D10" s="7" t="s">
        <v>148</v>
      </c>
      <c r="E10" s="8" t="s">
        <v>235</v>
      </c>
      <c r="F10" s="7" t="s">
        <v>149</v>
      </c>
      <c r="G10" s="7" t="s">
        <v>150</v>
      </c>
      <c r="H10" s="7" t="s">
        <v>151</v>
      </c>
      <c r="I10" s="8">
        <v>415.42</v>
      </c>
      <c r="J10" s="3" t="s">
        <v>199</v>
      </c>
      <c r="K10" s="3" t="s">
        <v>187</v>
      </c>
      <c r="L10" s="7" t="s">
        <v>180</v>
      </c>
    </row>
    <row r="11" spans="1:12" x14ac:dyDescent="0.2">
      <c r="A11" s="4">
        <f t="shared" si="0"/>
        <v>10</v>
      </c>
      <c r="B11" s="6"/>
      <c r="C11" s="3" t="s">
        <v>19</v>
      </c>
      <c r="D11" s="7" t="s">
        <v>20</v>
      </c>
      <c r="E11" s="8" t="s">
        <v>235</v>
      </c>
      <c r="F11" s="7" t="s">
        <v>21</v>
      </c>
      <c r="G11" s="7" t="s">
        <v>22</v>
      </c>
      <c r="H11" s="7" t="s">
        <v>23</v>
      </c>
      <c r="I11" s="8">
        <v>410.39</v>
      </c>
      <c r="J11" s="3" t="s">
        <v>200</v>
      </c>
      <c r="K11" s="3" t="s">
        <v>193</v>
      </c>
      <c r="L11" s="7" t="s">
        <v>159</v>
      </c>
    </row>
    <row r="12" spans="1:12" x14ac:dyDescent="0.2">
      <c r="A12" s="4">
        <f t="shared" si="0"/>
        <v>11</v>
      </c>
      <c r="B12" s="6"/>
      <c r="C12" s="3" t="s">
        <v>201</v>
      </c>
      <c r="D12" s="7" t="s">
        <v>152</v>
      </c>
      <c r="E12" s="8" t="s">
        <v>235</v>
      </c>
      <c r="F12" s="7" t="s">
        <v>153</v>
      </c>
      <c r="G12" s="7" t="s">
        <v>154</v>
      </c>
      <c r="H12" s="7" t="s">
        <v>155</v>
      </c>
      <c r="I12" s="8">
        <v>382.19</v>
      </c>
      <c r="J12" s="3" t="s">
        <v>202</v>
      </c>
      <c r="K12" s="3" t="s">
        <v>187</v>
      </c>
      <c r="L12" s="7" t="s">
        <v>181</v>
      </c>
    </row>
    <row r="13" spans="1:12" x14ac:dyDescent="0.2">
      <c r="A13" s="4">
        <f t="shared" si="0"/>
        <v>12</v>
      </c>
      <c r="B13" s="6"/>
      <c r="C13" s="3" t="s">
        <v>24</v>
      </c>
      <c r="D13" s="7" t="s">
        <v>25</v>
      </c>
      <c r="E13" s="8" t="s">
        <v>235</v>
      </c>
      <c r="F13" s="7" t="s">
        <v>26</v>
      </c>
      <c r="G13" s="7" t="s">
        <v>27</v>
      </c>
      <c r="H13" s="7" t="s">
        <v>28</v>
      </c>
      <c r="I13" s="8">
        <v>469.54</v>
      </c>
      <c r="J13" s="3" t="s">
        <v>203</v>
      </c>
      <c r="K13" s="3" t="s">
        <v>193</v>
      </c>
      <c r="L13" s="7" t="s">
        <v>160</v>
      </c>
    </row>
    <row r="14" spans="1:12" x14ac:dyDescent="0.2">
      <c r="A14" s="4">
        <f t="shared" si="0"/>
        <v>13</v>
      </c>
      <c r="B14" s="5" t="s">
        <v>204</v>
      </c>
      <c r="C14" s="3" t="s">
        <v>205</v>
      </c>
      <c r="D14" s="7"/>
      <c r="E14" s="8" t="s">
        <v>235</v>
      </c>
      <c r="F14" s="7" t="s">
        <v>2</v>
      </c>
      <c r="G14" s="7" t="s">
        <v>3</v>
      </c>
      <c r="H14" s="7" t="s">
        <v>4</v>
      </c>
      <c r="I14" s="8">
        <v>560.59</v>
      </c>
      <c r="J14" s="3" t="s">
        <v>5</v>
      </c>
      <c r="K14" s="3" t="s">
        <v>193</v>
      </c>
      <c r="L14" s="7" t="s">
        <v>156</v>
      </c>
    </row>
    <row r="15" spans="1:12" x14ac:dyDescent="0.2">
      <c r="A15" s="4">
        <f t="shared" si="0"/>
        <v>14</v>
      </c>
      <c r="B15" s="6"/>
      <c r="C15" s="3" t="s">
        <v>6</v>
      </c>
      <c r="D15" s="7"/>
      <c r="E15" s="8" t="s">
        <v>235</v>
      </c>
      <c r="F15" s="7" t="s">
        <v>7</v>
      </c>
      <c r="G15" s="7" t="s">
        <v>8</v>
      </c>
      <c r="H15" s="7" t="s">
        <v>9</v>
      </c>
      <c r="I15" s="8">
        <v>604.12</v>
      </c>
      <c r="J15" s="3" t="s">
        <v>5</v>
      </c>
      <c r="K15" s="3" t="s">
        <v>193</v>
      </c>
      <c r="L15" s="7" t="s">
        <v>157</v>
      </c>
    </row>
    <row r="16" spans="1:12" x14ac:dyDescent="0.2">
      <c r="A16" s="4">
        <f t="shared" si="0"/>
        <v>15</v>
      </c>
      <c r="B16" s="5" t="s">
        <v>206</v>
      </c>
      <c r="C16" s="3" t="s">
        <v>143</v>
      </c>
      <c r="D16" s="7"/>
      <c r="E16" s="8" t="s">
        <v>235</v>
      </c>
      <c r="F16" s="7" t="s">
        <v>144</v>
      </c>
      <c r="G16" s="7" t="s">
        <v>145</v>
      </c>
      <c r="H16" s="7" t="s">
        <v>146</v>
      </c>
      <c r="I16" s="8">
        <v>542.54</v>
      </c>
      <c r="J16" s="3" t="s">
        <v>421</v>
      </c>
      <c r="K16" s="3" t="s">
        <v>191</v>
      </c>
      <c r="L16" s="12" t="s">
        <v>236</v>
      </c>
    </row>
    <row r="17" spans="1:12" x14ac:dyDescent="0.2">
      <c r="A17" s="4"/>
      <c r="B17" s="5"/>
      <c r="C17" s="3"/>
      <c r="D17" s="7"/>
      <c r="E17" s="8"/>
      <c r="F17" s="7"/>
      <c r="G17" s="7"/>
      <c r="H17" s="7"/>
      <c r="I17" s="8"/>
      <c r="J17" s="3"/>
      <c r="K17" s="3"/>
      <c r="L17" s="12" t="s">
        <v>238</v>
      </c>
    </row>
    <row r="18" spans="1:12" x14ac:dyDescent="0.2">
      <c r="A18" s="4">
        <f>(A16+1)</f>
        <v>16</v>
      </c>
      <c r="B18" s="6"/>
      <c r="C18" s="3" t="s">
        <v>10</v>
      </c>
      <c r="D18" s="7"/>
      <c r="E18" s="8" t="s">
        <v>235</v>
      </c>
      <c r="F18" s="7" t="s">
        <v>11</v>
      </c>
      <c r="G18" s="7" t="s">
        <v>12</v>
      </c>
      <c r="H18" s="7" t="s">
        <v>13</v>
      </c>
      <c r="I18" s="8">
        <v>478.9</v>
      </c>
      <c r="J18" s="3" t="s">
        <v>207</v>
      </c>
      <c r="K18" s="3" t="s">
        <v>193</v>
      </c>
      <c r="L18" s="7" t="s">
        <v>158</v>
      </c>
    </row>
    <row r="19" spans="1:12" x14ac:dyDescent="0.2">
      <c r="A19" s="4">
        <f t="shared" si="0"/>
        <v>17</v>
      </c>
      <c r="B19" s="6"/>
      <c r="C19" s="3" t="s">
        <v>14</v>
      </c>
      <c r="D19" s="7" t="s">
        <v>15</v>
      </c>
      <c r="E19" s="8" t="s">
        <v>235</v>
      </c>
      <c r="F19" s="7" t="s">
        <v>16</v>
      </c>
      <c r="G19" s="7" t="s">
        <v>17</v>
      </c>
      <c r="H19" s="7" t="s">
        <v>18</v>
      </c>
      <c r="I19" s="8">
        <v>506.29</v>
      </c>
      <c r="J19" s="3" t="s">
        <v>207</v>
      </c>
      <c r="K19" s="3" t="s">
        <v>208</v>
      </c>
      <c r="L19" s="7" t="s">
        <v>237</v>
      </c>
    </row>
    <row r="20" spans="1:12" x14ac:dyDescent="0.2">
      <c r="A20" s="4">
        <f t="shared" si="0"/>
        <v>18</v>
      </c>
      <c r="B20" s="5" t="s">
        <v>209</v>
      </c>
      <c r="C20" s="3" t="s">
        <v>121</v>
      </c>
      <c r="D20" s="7" t="s">
        <v>122</v>
      </c>
      <c r="E20" s="8" t="s">
        <v>235</v>
      </c>
      <c r="F20" s="7" t="s">
        <v>123</v>
      </c>
      <c r="G20" s="7" t="s">
        <v>124</v>
      </c>
      <c r="H20" s="7" t="s">
        <v>125</v>
      </c>
      <c r="I20" s="8">
        <v>576.62</v>
      </c>
      <c r="J20" s="3" t="s">
        <v>210</v>
      </c>
      <c r="K20" s="3" t="s">
        <v>193</v>
      </c>
      <c r="L20" s="12" t="s">
        <v>239</v>
      </c>
    </row>
    <row r="21" spans="1:12" x14ac:dyDescent="0.2">
      <c r="A21" s="4">
        <f t="shared" si="0"/>
        <v>19</v>
      </c>
      <c r="B21" s="6"/>
      <c r="C21" s="3" t="s">
        <v>126</v>
      </c>
      <c r="D21" s="7" t="s">
        <v>127</v>
      </c>
      <c r="E21" s="8" t="s">
        <v>235</v>
      </c>
      <c r="F21" s="7" t="s">
        <v>128</v>
      </c>
      <c r="G21" s="7" t="s">
        <v>129</v>
      </c>
      <c r="H21" s="7" t="s">
        <v>130</v>
      </c>
      <c r="I21" s="8">
        <v>464.83</v>
      </c>
      <c r="J21" s="3" t="s">
        <v>131</v>
      </c>
      <c r="K21" s="3" t="s">
        <v>187</v>
      </c>
      <c r="L21" s="7" t="s">
        <v>240</v>
      </c>
    </row>
    <row r="22" spans="1:12" x14ac:dyDescent="0.2">
      <c r="A22" s="4">
        <f t="shared" si="0"/>
        <v>20</v>
      </c>
      <c r="B22" s="6"/>
      <c r="C22" s="3" t="s">
        <v>132</v>
      </c>
      <c r="D22" s="7" t="s">
        <v>133</v>
      </c>
      <c r="E22" s="8" t="s">
        <v>235</v>
      </c>
      <c r="F22" s="7" t="s">
        <v>134</v>
      </c>
      <c r="G22" s="7" t="s">
        <v>135</v>
      </c>
      <c r="H22" s="7" t="s">
        <v>136</v>
      </c>
      <c r="I22" s="8">
        <v>532.55999999999995</v>
      </c>
      <c r="J22" s="3" t="s">
        <v>211</v>
      </c>
      <c r="K22" s="3" t="s">
        <v>187</v>
      </c>
      <c r="L22" s="7" t="s">
        <v>241</v>
      </c>
    </row>
    <row r="23" spans="1:12" x14ac:dyDescent="0.2">
      <c r="A23" s="4">
        <f t="shared" si="0"/>
        <v>21</v>
      </c>
      <c r="B23" s="6"/>
      <c r="C23" s="3" t="s">
        <v>137</v>
      </c>
      <c r="D23" s="7" t="s">
        <v>138</v>
      </c>
      <c r="E23" s="8" t="s">
        <v>235</v>
      </c>
      <c r="F23" s="7" t="s">
        <v>139</v>
      </c>
      <c r="G23" s="7" t="s">
        <v>140</v>
      </c>
      <c r="H23" s="7" t="s">
        <v>141</v>
      </c>
      <c r="I23" s="8">
        <v>570.64</v>
      </c>
      <c r="J23" s="3" t="s">
        <v>142</v>
      </c>
      <c r="K23" s="3" t="s">
        <v>187</v>
      </c>
      <c r="L23" s="7" t="s">
        <v>242</v>
      </c>
    </row>
    <row r="24" spans="1:12" x14ac:dyDescent="0.2">
      <c r="A24" s="4">
        <f>(A23+1)</f>
        <v>22</v>
      </c>
      <c r="B24" s="6"/>
      <c r="C24" s="3" t="s">
        <v>243</v>
      </c>
      <c r="D24" s="7" t="s">
        <v>261</v>
      </c>
      <c r="E24" s="8" t="s">
        <v>235</v>
      </c>
      <c r="F24" s="9" t="s">
        <v>258</v>
      </c>
      <c r="G24" s="7"/>
      <c r="H24" s="9" t="s">
        <v>259</v>
      </c>
      <c r="I24" s="10">
        <v>529.52</v>
      </c>
      <c r="J24" s="3" t="s">
        <v>260</v>
      </c>
      <c r="K24" s="3" t="s">
        <v>187</v>
      </c>
      <c r="L24" s="11" t="s">
        <v>262</v>
      </c>
    </row>
    <row r="25" spans="1:12" x14ac:dyDescent="0.2">
      <c r="B25" s="4"/>
      <c r="L25" s="7" t="s">
        <v>364</v>
      </c>
    </row>
    <row r="26" spans="1:12" x14ac:dyDescent="0.2">
      <c r="A26" s="4">
        <f>(A24+1)</f>
        <v>23</v>
      </c>
      <c r="B26" s="4"/>
      <c r="C26" s="2" t="s">
        <v>502</v>
      </c>
      <c r="D26" s="9" t="s">
        <v>533</v>
      </c>
      <c r="E26" s="8" t="s">
        <v>235</v>
      </c>
      <c r="F26" s="9" t="s">
        <v>532</v>
      </c>
      <c r="H26" s="9" t="s">
        <v>531</v>
      </c>
      <c r="I26" s="4">
        <v>488.01</v>
      </c>
      <c r="J26" s="9" t="s">
        <v>530</v>
      </c>
      <c r="K26" s="3" t="s">
        <v>187</v>
      </c>
      <c r="L26" s="9" t="s">
        <v>262</v>
      </c>
    </row>
    <row r="27" spans="1:12" x14ac:dyDescent="0.2">
      <c r="A27" s="4">
        <f t="shared" ref="A27:A39" si="1">(A26+1)</f>
        <v>24</v>
      </c>
      <c r="B27" s="4"/>
      <c r="C27" s="2" t="s">
        <v>503</v>
      </c>
      <c r="D27" s="9" t="s">
        <v>527</v>
      </c>
      <c r="E27" s="8" t="s">
        <v>235</v>
      </c>
      <c r="F27" s="9" t="s">
        <v>526</v>
      </c>
      <c r="H27" s="9" t="s">
        <v>528</v>
      </c>
      <c r="I27" s="10">
        <v>493.6</v>
      </c>
      <c r="J27" s="9" t="s">
        <v>529</v>
      </c>
      <c r="K27" s="3" t="s">
        <v>187</v>
      </c>
    </row>
    <row r="28" spans="1:12" x14ac:dyDescent="0.2">
      <c r="A28" s="4">
        <f t="shared" si="1"/>
        <v>25</v>
      </c>
      <c r="B28" s="5" t="s">
        <v>212</v>
      </c>
      <c r="C28" s="3" t="s">
        <v>104</v>
      </c>
      <c r="D28" s="7" t="s">
        <v>105</v>
      </c>
      <c r="E28" s="8" t="s">
        <v>235</v>
      </c>
      <c r="F28" s="7" t="s">
        <v>106</v>
      </c>
      <c r="G28" s="7" t="s">
        <v>107</v>
      </c>
      <c r="H28" s="7" t="s">
        <v>108</v>
      </c>
      <c r="I28" s="8">
        <v>355.37</v>
      </c>
      <c r="J28" s="3" t="s">
        <v>213</v>
      </c>
      <c r="K28" s="3" t="s">
        <v>191</v>
      </c>
      <c r="L28" s="7" t="s">
        <v>176</v>
      </c>
    </row>
    <row r="29" spans="1:12" x14ac:dyDescent="0.2">
      <c r="A29" s="4">
        <f t="shared" si="1"/>
        <v>26</v>
      </c>
      <c r="B29" s="6"/>
      <c r="C29" s="3" t="s">
        <v>214</v>
      </c>
      <c r="D29" s="7" t="s">
        <v>100</v>
      </c>
      <c r="E29" s="8" t="s">
        <v>235</v>
      </c>
      <c r="F29" s="7" t="s">
        <v>101</v>
      </c>
      <c r="G29" s="7" t="s">
        <v>102</v>
      </c>
      <c r="H29" s="7" t="s">
        <v>103</v>
      </c>
      <c r="I29" s="8">
        <v>380.42</v>
      </c>
      <c r="J29" s="3" t="s">
        <v>215</v>
      </c>
      <c r="K29" s="3" t="s">
        <v>191</v>
      </c>
      <c r="L29" s="7" t="s">
        <v>175</v>
      </c>
    </row>
    <row r="30" spans="1:12" x14ac:dyDescent="0.2">
      <c r="A30" s="4">
        <f t="shared" si="1"/>
        <v>27</v>
      </c>
      <c r="B30" s="5"/>
      <c r="C30" s="3" t="s">
        <v>113</v>
      </c>
      <c r="D30" s="7"/>
      <c r="E30" s="8" t="s">
        <v>235</v>
      </c>
      <c r="F30" s="7"/>
      <c r="G30" s="7" t="s">
        <v>114</v>
      </c>
      <c r="H30" s="7" t="s">
        <v>115</v>
      </c>
      <c r="I30" s="8">
        <v>485.4</v>
      </c>
      <c r="J30" s="3" t="s">
        <v>232</v>
      </c>
      <c r="K30" s="3" t="s">
        <v>191</v>
      </c>
      <c r="L30" s="7" t="s">
        <v>178</v>
      </c>
    </row>
    <row r="31" spans="1:12" x14ac:dyDescent="0.2">
      <c r="A31" s="4">
        <f t="shared" si="1"/>
        <v>28</v>
      </c>
      <c r="B31" s="6"/>
      <c r="C31" s="3" t="s">
        <v>218</v>
      </c>
      <c r="D31" s="7" t="s">
        <v>109</v>
      </c>
      <c r="E31" s="8" t="s">
        <v>235</v>
      </c>
      <c r="F31" s="7" t="s">
        <v>110</v>
      </c>
      <c r="G31" s="7" t="s">
        <v>111</v>
      </c>
      <c r="H31" s="7" t="s">
        <v>112</v>
      </c>
      <c r="I31" s="8">
        <v>546.59</v>
      </c>
      <c r="J31" s="3" t="s">
        <v>217</v>
      </c>
      <c r="K31" s="3" t="s">
        <v>191</v>
      </c>
      <c r="L31" s="7" t="s">
        <v>177</v>
      </c>
    </row>
    <row r="32" spans="1:12" x14ac:dyDescent="0.2">
      <c r="A32" s="4">
        <f t="shared" si="1"/>
        <v>29</v>
      </c>
      <c r="B32" s="5" t="s">
        <v>219</v>
      </c>
      <c r="C32" s="3" t="s">
        <v>220</v>
      </c>
      <c r="D32" s="7" t="s">
        <v>70</v>
      </c>
      <c r="E32" s="8" t="s">
        <v>235</v>
      </c>
      <c r="F32" s="7" t="s">
        <v>71</v>
      </c>
      <c r="G32" s="7" t="s">
        <v>72</v>
      </c>
      <c r="H32" s="7" t="s">
        <v>73</v>
      </c>
      <c r="I32" s="8">
        <v>464.44</v>
      </c>
      <c r="J32" s="3" t="s">
        <v>221</v>
      </c>
      <c r="K32" s="3" t="s">
        <v>193</v>
      </c>
      <c r="L32" s="7" t="s">
        <v>169</v>
      </c>
    </row>
    <row r="33" spans="1:12" x14ac:dyDescent="0.2">
      <c r="A33" s="4">
        <f t="shared" si="1"/>
        <v>30</v>
      </c>
      <c r="B33" s="6"/>
      <c r="C33" s="3" t="s">
        <v>74</v>
      </c>
      <c r="D33" s="7" t="s">
        <v>75</v>
      </c>
      <c r="E33" s="8" t="s">
        <v>235</v>
      </c>
      <c r="F33" s="7" t="s">
        <v>76</v>
      </c>
      <c r="G33" s="7" t="s">
        <v>77</v>
      </c>
      <c r="H33" s="7" t="s">
        <v>78</v>
      </c>
      <c r="I33" s="8">
        <v>429.6</v>
      </c>
      <c r="J33" s="3" t="s">
        <v>222</v>
      </c>
      <c r="K33" s="3" t="s">
        <v>191</v>
      </c>
      <c r="L33" s="7" t="s">
        <v>170</v>
      </c>
    </row>
    <row r="34" spans="1:12" x14ac:dyDescent="0.2">
      <c r="A34" s="4">
        <f t="shared" si="1"/>
        <v>31</v>
      </c>
      <c r="B34" s="6"/>
      <c r="C34" s="3" t="s">
        <v>79</v>
      </c>
      <c r="D34" s="7" t="s">
        <v>80</v>
      </c>
      <c r="E34" s="8" t="s">
        <v>235</v>
      </c>
      <c r="F34" s="7" t="s">
        <v>81</v>
      </c>
      <c r="G34" s="7" t="s">
        <v>82</v>
      </c>
      <c r="H34" s="7" t="s">
        <v>83</v>
      </c>
      <c r="I34" s="8">
        <v>705.63</v>
      </c>
      <c r="J34" s="3" t="s">
        <v>223</v>
      </c>
      <c r="K34" s="3" t="s">
        <v>187</v>
      </c>
      <c r="L34" s="7" t="s">
        <v>171</v>
      </c>
    </row>
    <row r="35" spans="1:12" x14ac:dyDescent="0.2">
      <c r="A35" s="4">
        <f t="shared" si="1"/>
        <v>32</v>
      </c>
      <c r="B35" s="6"/>
      <c r="C35" s="3" t="s">
        <v>65</v>
      </c>
      <c r="D35" s="7" t="s">
        <v>66</v>
      </c>
      <c r="E35" s="8" t="s">
        <v>235</v>
      </c>
      <c r="F35" s="7" t="s">
        <v>67</v>
      </c>
      <c r="G35" s="7" t="s">
        <v>68</v>
      </c>
      <c r="H35" s="7" t="s">
        <v>69</v>
      </c>
      <c r="I35" s="8">
        <v>610.70000000000005</v>
      </c>
      <c r="J35" s="3" t="s">
        <v>224</v>
      </c>
      <c r="K35" s="3" t="s">
        <v>191</v>
      </c>
      <c r="L35" s="7" t="s">
        <v>168</v>
      </c>
    </row>
    <row r="36" spans="1:12" x14ac:dyDescent="0.2">
      <c r="A36" s="4">
        <f t="shared" si="1"/>
        <v>33</v>
      </c>
      <c r="B36" s="6"/>
      <c r="C36" s="3" t="s">
        <v>116</v>
      </c>
      <c r="D36" s="7" t="s">
        <v>117</v>
      </c>
      <c r="E36" s="8" t="s">
        <v>235</v>
      </c>
      <c r="F36" s="7" t="s">
        <v>118</v>
      </c>
      <c r="G36" s="7" t="s">
        <v>119</v>
      </c>
      <c r="H36" s="7" t="s">
        <v>120</v>
      </c>
      <c r="I36" s="8">
        <v>718.79</v>
      </c>
      <c r="J36" s="3" t="s">
        <v>225</v>
      </c>
      <c r="K36" s="3" t="s">
        <v>191</v>
      </c>
      <c r="L36" s="7" t="s">
        <v>179</v>
      </c>
    </row>
    <row r="37" spans="1:12" x14ac:dyDescent="0.2">
      <c r="A37" s="4">
        <f t="shared" si="1"/>
        <v>34</v>
      </c>
      <c r="B37" s="5" t="s">
        <v>226</v>
      </c>
      <c r="C37" s="3" t="s">
        <v>84</v>
      </c>
      <c r="D37" s="7" t="s">
        <v>85</v>
      </c>
      <c r="E37" s="8" t="s">
        <v>235</v>
      </c>
      <c r="F37" s="7" t="s">
        <v>86</v>
      </c>
      <c r="G37" s="7" t="s">
        <v>87</v>
      </c>
      <c r="H37" s="7" t="s">
        <v>88</v>
      </c>
      <c r="I37" s="8">
        <v>228.21</v>
      </c>
      <c r="J37" s="3" t="s">
        <v>89</v>
      </c>
      <c r="K37" s="3" t="s">
        <v>187</v>
      </c>
      <c r="L37" s="7" t="s">
        <v>172</v>
      </c>
    </row>
    <row r="38" spans="1:12" x14ac:dyDescent="0.2">
      <c r="A38" s="4">
        <f t="shared" si="1"/>
        <v>35</v>
      </c>
      <c r="B38" s="6"/>
      <c r="C38" s="3" t="s">
        <v>90</v>
      </c>
      <c r="D38" s="7" t="s">
        <v>90</v>
      </c>
      <c r="E38" s="8" t="s">
        <v>235</v>
      </c>
      <c r="F38" s="7" t="s">
        <v>91</v>
      </c>
      <c r="G38" s="7" t="s">
        <v>92</v>
      </c>
      <c r="H38" s="7" t="s">
        <v>93</v>
      </c>
      <c r="I38" s="8">
        <v>456.99</v>
      </c>
      <c r="J38" s="3" t="s">
        <v>227</v>
      </c>
      <c r="K38" s="3" t="s">
        <v>191</v>
      </c>
      <c r="L38" s="7" t="s">
        <v>173</v>
      </c>
    </row>
    <row r="39" spans="1:12" ht="13.5" thickBot="1" x14ac:dyDescent="0.25">
      <c r="A39" s="4">
        <f t="shared" si="1"/>
        <v>36</v>
      </c>
      <c r="B39" s="6"/>
      <c r="C39" s="3" t="s">
        <v>94</v>
      </c>
      <c r="D39" s="7" t="s">
        <v>95</v>
      </c>
      <c r="E39" s="8" t="s">
        <v>235</v>
      </c>
      <c r="F39" s="7" t="s">
        <v>96</v>
      </c>
      <c r="G39" s="7" t="s">
        <v>97</v>
      </c>
      <c r="H39" s="7" t="s">
        <v>98</v>
      </c>
      <c r="I39" s="8">
        <v>264.32</v>
      </c>
      <c r="J39" s="3" t="s">
        <v>99</v>
      </c>
      <c r="K39" s="3" t="s">
        <v>187</v>
      </c>
      <c r="L39" s="7" t="s">
        <v>174</v>
      </c>
    </row>
    <row r="40" spans="1:12" ht="13.5" thickBot="1" x14ac:dyDescent="0.25">
      <c r="A40" s="4">
        <v>37</v>
      </c>
      <c r="B40" s="4" t="s">
        <v>244</v>
      </c>
      <c r="C40" s="2" t="s">
        <v>246</v>
      </c>
      <c r="E40" s="4" t="s">
        <v>250</v>
      </c>
      <c r="F40" s="9" t="s">
        <v>254</v>
      </c>
      <c r="G40" s="9" t="s">
        <v>255</v>
      </c>
      <c r="H40" s="13" t="s">
        <v>257</v>
      </c>
      <c r="I40" s="4">
        <v>555.03</v>
      </c>
      <c r="J40" s="2" t="s">
        <v>244</v>
      </c>
      <c r="K40" s="3" t="s">
        <v>191</v>
      </c>
      <c r="L40" s="11" t="s">
        <v>256</v>
      </c>
    </row>
    <row r="41" spans="1:12" x14ac:dyDescent="0.2">
      <c r="A41" s="4">
        <v>38</v>
      </c>
      <c r="B41" s="4" t="s">
        <v>245</v>
      </c>
      <c r="C41" s="2" t="s">
        <v>247</v>
      </c>
      <c r="D41" s="12" t="s">
        <v>252</v>
      </c>
      <c r="E41" s="4" t="s">
        <v>250</v>
      </c>
      <c r="F41" s="12" t="s">
        <v>251</v>
      </c>
      <c r="G41" s="12" t="s">
        <v>249</v>
      </c>
      <c r="H41" s="12" t="s">
        <v>253</v>
      </c>
      <c r="I41" s="10">
        <v>861.94</v>
      </c>
      <c r="J41" s="2" t="s">
        <v>245</v>
      </c>
      <c r="K41" s="3" t="s">
        <v>191</v>
      </c>
      <c r="L41" s="12" t="s">
        <v>248</v>
      </c>
    </row>
    <row r="42" spans="1:12" x14ac:dyDescent="0.2">
      <c r="L42" s="7" t="s">
        <v>534</v>
      </c>
    </row>
  </sheetData>
  <sheetProtection algorithmName="SHA-512" hashValue="rtw10Q8JoVzflx2L/JyiOgpv7BlSkLbvW9f0V8ImNvmysKn1O1gI9wmjKqemRVZfFZNfBjXFAzmU4HMaFUcj1g==" saltValue="ljmOEk6EZ4lWMR4Jj0prVw==" spinCount="100000"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10D28-82B4-4B42-A9EC-299A626A261E}">
  <dimension ref="A1:N45"/>
  <sheetViews>
    <sheetView zoomScale="52" zoomScaleNormal="52" workbookViewId="0">
      <selection sqref="A1:XFD1048576"/>
    </sheetView>
  </sheetViews>
  <sheetFormatPr defaultColWidth="8.7109375" defaultRowHeight="12.75" x14ac:dyDescent="0.2"/>
  <cols>
    <col min="1" max="1" width="8.7109375" style="20"/>
    <col min="2" max="2" width="21.7109375" style="20" customWidth="1"/>
    <col min="3" max="3" width="19.28515625" style="20" customWidth="1"/>
    <col min="4" max="4" width="44.42578125" style="2" customWidth="1"/>
    <col min="5" max="5" width="19.5703125" style="2" customWidth="1"/>
    <col min="6" max="6" width="20.5703125" style="19" customWidth="1"/>
    <col min="7" max="7" width="25.140625" style="19" customWidth="1"/>
    <col min="8" max="8" width="30.140625" style="19" customWidth="1"/>
    <col min="9" max="9" width="16.140625" style="19" customWidth="1"/>
    <col min="10" max="10" width="18.140625" style="19" customWidth="1"/>
    <col min="11" max="11" width="16.28515625" style="20" customWidth="1"/>
    <col min="12" max="12" width="36" style="20" customWidth="1"/>
    <col min="13" max="16384" width="8.7109375" style="20"/>
  </cols>
  <sheetData>
    <row r="1" spans="1:14" s="16" customFormat="1" ht="38.25" x14ac:dyDescent="0.25">
      <c r="A1" s="16" t="s">
        <v>228</v>
      </c>
      <c r="B1" s="24" t="s">
        <v>182</v>
      </c>
      <c r="C1" s="24" t="s">
        <v>183</v>
      </c>
      <c r="D1" s="24" t="s">
        <v>184</v>
      </c>
      <c r="E1" s="24" t="s">
        <v>185</v>
      </c>
      <c r="F1" s="16" t="s">
        <v>363</v>
      </c>
      <c r="G1" s="16" t="s">
        <v>456</v>
      </c>
      <c r="H1" s="16" t="s">
        <v>545</v>
      </c>
      <c r="I1" s="178" t="s">
        <v>416</v>
      </c>
      <c r="J1" s="178"/>
    </row>
    <row r="2" spans="1:14" s="105" customFormat="1" x14ac:dyDescent="0.25">
      <c r="A2" s="43"/>
      <c r="B2" s="17"/>
      <c r="C2" s="17"/>
      <c r="D2" s="17"/>
      <c r="E2" s="17"/>
      <c r="F2" s="18" t="s">
        <v>266</v>
      </c>
      <c r="G2" s="18" t="s">
        <v>457</v>
      </c>
      <c r="H2" s="18" t="s">
        <v>266</v>
      </c>
      <c r="I2" s="18" t="s">
        <v>401</v>
      </c>
      <c r="J2" s="18" t="s">
        <v>400</v>
      </c>
    </row>
    <row r="3" spans="1:14" x14ac:dyDescent="0.2">
      <c r="A3" s="4">
        <v>1</v>
      </c>
      <c r="B3" s="3" t="s">
        <v>34</v>
      </c>
      <c r="C3" s="3" t="s">
        <v>36</v>
      </c>
      <c r="D3" s="3" t="s">
        <v>186</v>
      </c>
      <c r="E3" s="3" t="s">
        <v>187</v>
      </c>
      <c r="F3" s="19">
        <v>12</v>
      </c>
      <c r="H3" s="19">
        <v>6</v>
      </c>
      <c r="I3" s="19">
        <v>7.7471499999999969</v>
      </c>
      <c r="J3" s="19" t="s">
        <v>268</v>
      </c>
      <c r="L3" s="21" t="s">
        <v>434</v>
      </c>
      <c r="M3" s="22"/>
      <c r="N3" s="23"/>
    </row>
    <row r="4" spans="1:14" ht="12.95" customHeight="1" x14ac:dyDescent="0.2">
      <c r="A4" s="4">
        <f>(A3+1)</f>
        <v>2</v>
      </c>
      <c r="B4" s="1"/>
      <c r="C4" s="3" t="s">
        <v>29</v>
      </c>
      <c r="D4" s="3" t="s">
        <v>35</v>
      </c>
      <c r="E4" s="3" t="s">
        <v>187</v>
      </c>
      <c r="F4" s="19">
        <v>12</v>
      </c>
      <c r="H4" s="19">
        <v>6</v>
      </c>
      <c r="I4" s="19">
        <v>6.9610999999999974</v>
      </c>
      <c r="J4" s="19" t="s">
        <v>268</v>
      </c>
      <c r="L4" s="179" t="s">
        <v>430</v>
      </c>
      <c r="M4" s="180"/>
      <c r="N4" s="181"/>
    </row>
    <row r="5" spans="1:14" x14ac:dyDescent="0.2">
      <c r="A5" s="4">
        <f>(A4+1)</f>
        <v>3</v>
      </c>
      <c r="B5" s="1"/>
      <c r="C5" s="3" t="s">
        <v>41</v>
      </c>
      <c r="D5" s="3" t="s">
        <v>188</v>
      </c>
      <c r="E5" s="3" t="s">
        <v>187</v>
      </c>
      <c r="F5" s="19">
        <v>12</v>
      </c>
      <c r="H5" s="19">
        <v>6</v>
      </c>
      <c r="I5" s="19">
        <v>-0.43465000000000309</v>
      </c>
      <c r="J5" s="19" t="s">
        <v>268</v>
      </c>
      <c r="K5" s="25"/>
      <c r="L5" s="182"/>
      <c r="M5" s="183"/>
      <c r="N5" s="184"/>
    </row>
    <row r="6" spans="1:14" x14ac:dyDescent="0.2">
      <c r="A6" s="4">
        <f t="shared" ref="A6:A35" si="0">(A5+1)</f>
        <v>4</v>
      </c>
      <c r="B6" s="3" t="s">
        <v>189</v>
      </c>
      <c r="C6" s="3" t="s">
        <v>46</v>
      </c>
      <c r="D6" s="3" t="s">
        <v>190</v>
      </c>
      <c r="E6" s="3" t="s">
        <v>191</v>
      </c>
      <c r="F6" s="5" t="s">
        <v>267</v>
      </c>
      <c r="G6" s="19" t="s">
        <v>268</v>
      </c>
      <c r="H6" s="5" t="s">
        <v>268</v>
      </c>
      <c r="I6" s="5" t="s">
        <v>268</v>
      </c>
      <c r="J6" s="5" t="s">
        <v>268</v>
      </c>
      <c r="K6" s="25"/>
      <c r="L6" s="185" t="s">
        <v>431</v>
      </c>
      <c r="M6" s="186"/>
      <c r="N6" s="187"/>
    </row>
    <row r="7" spans="1:14" x14ac:dyDescent="0.2">
      <c r="A7" s="4">
        <f t="shared" si="0"/>
        <v>5</v>
      </c>
      <c r="B7" s="1"/>
      <c r="C7" s="3" t="s">
        <v>51</v>
      </c>
      <c r="D7" s="3" t="s">
        <v>192</v>
      </c>
      <c r="E7" s="3" t="s">
        <v>193</v>
      </c>
      <c r="F7" s="19">
        <v>6.25</v>
      </c>
      <c r="G7" s="19">
        <f>$F$4/F7</f>
        <v>1.92</v>
      </c>
      <c r="H7" s="19">
        <v>4.6875</v>
      </c>
      <c r="I7" s="19">
        <v>21.293200000000002</v>
      </c>
      <c r="J7" s="25">
        <v>34.86</v>
      </c>
      <c r="K7" s="25"/>
      <c r="L7" s="188" t="s">
        <v>432</v>
      </c>
      <c r="M7" s="189"/>
      <c r="N7" s="190"/>
    </row>
    <row r="8" spans="1:14" x14ac:dyDescent="0.2">
      <c r="A8" s="4">
        <f t="shared" si="0"/>
        <v>6</v>
      </c>
      <c r="B8" s="1"/>
      <c r="C8" s="3" t="s">
        <v>61</v>
      </c>
      <c r="D8" s="3" t="s">
        <v>194</v>
      </c>
      <c r="E8" s="3" t="s">
        <v>191</v>
      </c>
      <c r="F8" s="19">
        <v>0.5</v>
      </c>
      <c r="G8" s="19">
        <f t="shared" ref="G8:G35" si="1">F8/$F$4</f>
        <v>4.1666666666666664E-2</v>
      </c>
      <c r="H8" s="19">
        <v>0.1125</v>
      </c>
      <c r="I8" s="25">
        <v>3.0973000000000028</v>
      </c>
      <c r="J8" s="25">
        <v>10.99</v>
      </c>
      <c r="L8" s="188" t="s">
        <v>433</v>
      </c>
      <c r="M8" s="189"/>
      <c r="N8" s="190"/>
    </row>
    <row r="9" spans="1:14" x14ac:dyDescent="0.2">
      <c r="A9" s="4">
        <f t="shared" si="0"/>
        <v>7</v>
      </c>
      <c r="B9" s="1"/>
      <c r="C9" s="3" t="s">
        <v>264</v>
      </c>
      <c r="D9" s="3" t="s">
        <v>195</v>
      </c>
      <c r="E9" s="3" t="s">
        <v>191</v>
      </c>
      <c r="F9" s="5" t="s">
        <v>267</v>
      </c>
      <c r="G9" s="19" t="s">
        <v>268</v>
      </c>
      <c r="H9" s="5" t="s">
        <v>268</v>
      </c>
      <c r="I9" s="5" t="s">
        <v>268</v>
      </c>
      <c r="J9" s="5" t="s">
        <v>268</v>
      </c>
      <c r="L9" s="191" t="s">
        <v>459</v>
      </c>
      <c r="M9" s="192"/>
      <c r="N9" s="193"/>
    </row>
    <row r="10" spans="1:14" x14ac:dyDescent="0.2">
      <c r="A10" s="4">
        <f t="shared" si="0"/>
        <v>8</v>
      </c>
      <c r="B10" s="1"/>
      <c r="C10" s="3" t="s">
        <v>56</v>
      </c>
      <c r="D10" s="3" t="s">
        <v>196</v>
      </c>
      <c r="E10" s="3" t="s">
        <v>191</v>
      </c>
      <c r="F10" s="19">
        <v>0.22</v>
      </c>
      <c r="G10" s="19">
        <f t="shared" si="1"/>
        <v>1.8333333333333333E-2</v>
      </c>
      <c r="H10" s="19">
        <v>0.16600000000000001</v>
      </c>
      <c r="I10" s="25">
        <v>1.6684999999999952</v>
      </c>
      <c r="J10" s="25">
        <v>22.286200000000004</v>
      </c>
      <c r="L10" s="175" t="s">
        <v>458</v>
      </c>
      <c r="M10" s="176"/>
      <c r="N10" s="177"/>
    </row>
    <row r="11" spans="1:14" x14ac:dyDescent="0.2">
      <c r="A11" s="4">
        <f t="shared" si="0"/>
        <v>9</v>
      </c>
      <c r="B11" s="3" t="s">
        <v>197</v>
      </c>
      <c r="C11" s="3" t="s">
        <v>198</v>
      </c>
      <c r="D11" s="3" t="s">
        <v>199</v>
      </c>
      <c r="E11" s="3" t="s">
        <v>187</v>
      </c>
      <c r="F11" s="5" t="s">
        <v>267</v>
      </c>
      <c r="G11" s="19" t="s">
        <v>268</v>
      </c>
      <c r="H11" s="5" t="s">
        <v>268</v>
      </c>
      <c r="I11" s="5" t="s">
        <v>268</v>
      </c>
      <c r="J11" s="5" t="s">
        <v>268</v>
      </c>
      <c r="L11" s="26"/>
      <c r="M11" s="27"/>
      <c r="N11" s="28"/>
    </row>
    <row r="12" spans="1:14" x14ac:dyDescent="0.2">
      <c r="A12" s="4">
        <f t="shared" si="0"/>
        <v>10</v>
      </c>
      <c r="B12" s="1"/>
      <c r="C12" s="3" t="s">
        <v>19</v>
      </c>
      <c r="D12" s="3" t="s">
        <v>200</v>
      </c>
      <c r="E12" s="3" t="s">
        <v>193</v>
      </c>
      <c r="F12" s="5" t="s">
        <v>267</v>
      </c>
      <c r="G12" s="19" t="s">
        <v>268</v>
      </c>
      <c r="H12" s="5" t="s">
        <v>268</v>
      </c>
      <c r="I12" s="5" t="s">
        <v>268</v>
      </c>
      <c r="J12" s="5" t="s">
        <v>268</v>
      </c>
      <c r="K12" s="25"/>
      <c r="L12" s="29"/>
    </row>
    <row r="13" spans="1:14" x14ac:dyDescent="0.2">
      <c r="A13" s="4">
        <f t="shared" si="0"/>
        <v>11</v>
      </c>
      <c r="B13" s="1"/>
      <c r="C13" s="3" t="s">
        <v>201</v>
      </c>
      <c r="D13" s="3" t="s">
        <v>202</v>
      </c>
      <c r="E13" s="3" t="s">
        <v>187</v>
      </c>
      <c r="F13" s="19">
        <v>0.75</v>
      </c>
      <c r="G13" s="19">
        <f t="shared" si="1"/>
        <v>6.25E-2</v>
      </c>
      <c r="H13" s="19">
        <v>0.5625</v>
      </c>
      <c r="I13" s="25">
        <v>4.8265000000000002</v>
      </c>
      <c r="J13" s="25">
        <v>41.500900000000001</v>
      </c>
      <c r="L13" s="29"/>
    </row>
    <row r="14" spans="1:14" x14ac:dyDescent="0.2">
      <c r="A14" s="4">
        <f t="shared" si="0"/>
        <v>12</v>
      </c>
      <c r="B14" s="1"/>
      <c r="C14" s="3" t="s">
        <v>24</v>
      </c>
      <c r="D14" s="3" t="s">
        <v>203</v>
      </c>
      <c r="E14" s="3" t="s">
        <v>193</v>
      </c>
      <c r="F14" s="19">
        <v>6.25</v>
      </c>
      <c r="G14" s="19">
        <f t="shared" si="1"/>
        <v>0.52083333333333337</v>
      </c>
      <c r="H14" s="19">
        <v>4.6875</v>
      </c>
      <c r="I14" s="19">
        <v>48.6113</v>
      </c>
      <c r="J14" s="19">
        <v>79.239366666666669</v>
      </c>
      <c r="L14" s="29"/>
    </row>
    <row r="15" spans="1:14" x14ac:dyDescent="0.2">
      <c r="A15" s="4">
        <f t="shared" si="0"/>
        <v>13</v>
      </c>
      <c r="B15" s="3" t="s">
        <v>204</v>
      </c>
      <c r="C15" s="3" t="s">
        <v>205</v>
      </c>
      <c r="D15" s="3" t="s">
        <v>5</v>
      </c>
      <c r="E15" s="3" t="s">
        <v>193</v>
      </c>
      <c r="F15" s="19">
        <v>2</v>
      </c>
      <c r="G15" s="19">
        <f t="shared" si="1"/>
        <v>0.16666666666666666</v>
      </c>
      <c r="H15" s="19">
        <v>1.5</v>
      </c>
      <c r="I15" s="25">
        <v>9.736100000000004</v>
      </c>
      <c r="J15" s="25">
        <v>13.127099999999999</v>
      </c>
      <c r="L15" s="29"/>
    </row>
    <row r="16" spans="1:14" x14ac:dyDescent="0.2">
      <c r="A16" s="4">
        <f t="shared" si="0"/>
        <v>14</v>
      </c>
      <c r="B16" s="1"/>
      <c r="C16" s="3" t="s">
        <v>6</v>
      </c>
      <c r="D16" s="3" t="s">
        <v>5</v>
      </c>
      <c r="E16" s="3" t="s">
        <v>193</v>
      </c>
      <c r="F16" s="5" t="s">
        <v>267</v>
      </c>
      <c r="G16" s="19" t="s">
        <v>268</v>
      </c>
      <c r="H16" s="5" t="s">
        <v>268</v>
      </c>
      <c r="I16" s="5" t="s">
        <v>268</v>
      </c>
      <c r="J16" s="5" t="s">
        <v>268</v>
      </c>
      <c r="L16" s="29"/>
    </row>
    <row r="17" spans="1:12" x14ac:dyDescent="0.2">
      <c r="A17" s="4">
        <f t="shared" si="0"/>
        <v>15</v>
      </c>
      <c r="B17" s="3" t="s">
        <v>206</v>
      </c>
      <c r="C17" s="3" t="s">
        <v>143</v>
      </c>
      <c r="D17" s="3" t="s">
        <v>147</v>
      </c>
      <c r="E17" s="3" t="s">
        <v>191</v>
      </c>
      <c r="F17" s="19">
        <v>7</v>
      </c>
      <c r="G17" s="19">
        <f t="shared" si="1"/>
        <v>0.58333333333333337</v>
      </c>
      <c r="H17" s="19">
        <v>5.25</v>
      </c>
      <c r="I17" s="19">
        <v>18.800099999999997</v>
      </c>
      <c r="J17" s="19">
        <v>81.210799999999992</v>
      </c>
      <c r="L17" s="29"/>
    </row>
    <row r="18" spans="1:12" x14ac:dyDescent="0.2">
      <c r="A18" s="4">
        <f>(A17+1)</f>
        <v>16</v>
      </c>
      <c r="B18" s="1"/>
      <c r="C18" s="3" t="s">
        <v>10</v>
      </c>
      <c r="D18" s="3" t="s">
        <v>207</v>
      </c>
      <c r="E18" s="3" t="s">
        <v>193</v>
      </c>
      <c r="F18" s="5" t="s">
        <v>267</v>
      </c>
      <c r="G18" s="19" t="s">
        <v>268</v>
      </c>
      <c r="H18" s="5" t="s">
        <v>268</v>
      </c>
      <c r="I18" s="5" t="s">
        <v>268</v>
      </c>
      <c r="J18" s="5" t="s">
        <v>268</v>
      </c>
      <c r="L18" s="29"/>
    </row>
    <row r="19" spans="1:12" x14ac:dyDescent="0.2">
      <c r="A19" s="4">
        <f t="shared" si="0"/>
        <v>17</v>
      </c>
      <c r="B19" s="1"/>
      <c r="C19" s="3" t="s">
        <v>14</v>
      </c>
      <c r="D19" s="3" t="s">
        <v>207</v>
      </c>
      <c r="E19" s="3" t="s">
        <v>208</v>
      </c>
      <c r="F19" s="19">
        <v>16</v>
      </c>
      <c r="G19" s="19">
        <f t="shared" si="1"/>
        <v>1.3333333333333333</v>
      </c>
      <c r="H19" s="19">
        <v>12</v>
      </c>
      <c r="I19" s="25">
        <v>11.143599999999998</v>
      </c>
      <c r="J19" s="25">
        <v>18.64736666666667</v>
      </c>
      <c r="K19" s="25"/>
      <c r="L19" s="29"/>
    </row>
    <row r="20" spans="1:12" x14ac:dyDescent="0.2">
      <c r="A20" s="4">
        <f t="shared" si="0"/>
        <v>18</v>
      </c>
      <c r="B20" s="3" t="s">
        <v>209</v>
      </c>
      <c r="C20" s="3" t="s">
        <v>121</v>
      </c>
      <c r="D20" s="3" t="s">
        <v>210</v>
      </c>
      <c r="E20" s="3" t="s">
        <v>193</v>
      </c>
      <c r="F20" s="19">
        <v>18.3</v>
      </c>
      <c r="G20" s="19">
        <f t="shared" si="1"/>
        <v>1.5250000000000001</v>
      </c>
      <c r="H20" s="19">
        <v>13.75</v>
      </c>
      <c r="I20" s="19">
        <v>30.674900000000004</v>
      </c>
      <c r="J20" s="19">
        <v>94.375166666666658</v>
      </c>
      <c r="K20" s="25"/>
      <c r="L20" s="29"/>
    </row>
    <row r="21" spans="1:12" x14ac:dyDescent="0.2">
      <c r="A21" s="4">
        <f t="shared" si="0"/>
        <v>19</v>
      </c>
      <c r="B21" s="1"/>
      <c r="C21" s="3" t="s">
        <v>126</v>
      </c>
      <c r="D21" s="3" t="s">
        <v>131</v>
      </c>
      <c r="E21" s="3" t="s">
        <v>187</v>
      </c>
      <c r="F21" s="19">
        <v>1.93</v>
      </c>
      <c r="G21" s="19">
        <f t="shared" si="1"/>
        <v>0.16083333333333333</v>
      </c>
      <c r="H21" s="19">
        <v>1.45</v>
      </c>
      <c r="I21" s="25">
        <v>16.659599999999998</v>
      </c>
      <c r="J21" s="25">
        <v>52.51873333333333</v>
      </c>
      <c r="L21" s="24"/>
    </row>
    <row r="22" spans="1:12" x14ac:dyDescent="0.2">
      <c r="A22" s="4">
        <f t="shared" si="0"/>
        <v>20</v>
      </c>
      <c r="B22" s="1"/>
      <c r="C22" s="3" t="s">
        <v>132</v>
      </c>
      <c r="D22" s="3" t="s">
        <v>211</v>
      </c>
      <c r="E22" s="3" t="s">
        <v>187</v>
      </c>
      <c r="F22" s="19">
        <v>3.75</v>
      </c>
      <c r="G22" s="19">
        <f t="shared" si="1"/>
        <v>0.3125</v>
      </c>
      <c r="H22" s="19">
        <v>2.81</v>
      </c>
      <c r="I22" s="19">
        <v>22.486599999999999</v>
      </c>
      <c r="J22" s="19">
        <v>90.147566666666663</v>
      </c>
      <c r="L22" s="24"/>
    </row>
    <row r="23" spans="1:12" x14ac:dyDescent="0.2">
      <c r="A23" s="4">
        <f t="shared" si="0"/>
        <v>21</v>
      </c>
      <c r="B23" s="1"/>
      <c r="C23" s="3" t="s">
        <v>137</v>
      </c>
      <c r="D23" s="3" t="s">
        <v>142</v>
      </c>
      <c r="E23" s="3" t="s">
        <v>187</v>
      </c>
      <c r="F23" s="19">
        <v>0.5</v>
      </c>
      <c r="G23" s="19">
        <f t="shared" si="1"/>
        <v>4.1666666666666664E-2</v>
      </c>
      <c r="H23" s="19">
        <v>0.375</v>
      </c>
      <c r="I23" s="25">
        <v>25.362799999999996</v>
      </c>
      <c r="J23" s="25">
        <v>32.320799999999998</v>
      </c>
      <c r="L23" s="24"/>
    </row>
    <row r="24" spans="1:12" x14ac:dyDescent="0.2">
      <c r="A24" s="4">
        <f>(A23+1)</f>
        <v>22</v>
      </c>
      <c r="B24" s="3" t="s">
        <v>212</v>
      </c>
      <c r="C24" s="3" t="s">
        <v>104</v>
      </c>
      <c r="D24" s="3" t="s">
        <v>213</v>
      </c>
      <c r="E24" s="3" t="s">
        <v>191</v>
      </c>
      <c r="F24" s="19">
        <v>2.25</v>
      </c>
      <c r="G24" s="19">
        <f t="shared" si="1"/>
        <v>0.1875</v>
      </c>
      <c r="H24" s="19">
        <v>1.68</v>
      </c>
      <c r="I24" s="19">
        <v>43.631799999999998</v>
      </c>
      <c r="J24" s="19">
        <v>62.698133333333338</v>
      </c>
    </row>
    <row r="25" spans="1:12" x14ac:dyDescent="0.2">
      <c r="A25" s="4">
        <f t="shared" si="0"/>
        <v>23</v>
      </c>
      <c r="B25" s="1"/>
      <c r="C25" s="3" t="s">
        <v>214</v>
      </c>
      <c r="D25" s="3" t="s">
        <v>215</v>
      </c>
      <c r="E25" s="3" t="s">
        <v>191</v>
      </c>
      <c r="F25" s="5" t="s">
        <v>267</v>
      </c>
      <c r="G25" s="19" t="s">
        <v>268</v>
      </c>
      <c r="H25" s="5" t="s">
        <v>268</v>
      </c>
      <c r="I25" s="5" t="s">
        <v>268</v>
      </c>
      <c r="J25" s="5" t="s">
        <v>268</v>
      </c>
    </row>
    <row r="26" spans="1:12" x14ac:dyDescent="0.2">
      <c r="A26" s="4">
        <f t="shared" si="0"/>
        <v>24</v>
      </c>
      <c r="B26" s="3" t="s">
        <v>216</v>
      </c>
      <c r="C26" s="3" t="s">
        <v>113</v>
      </c>
      <c r="D26" s="3" t="s">
        <v>232</v>
      </c>
      <c r="E26" s="3" t="s">
        <v>191</v>
      </c>
      <c r="F26" s="19">
        <v>6.5</v>
      </c>
      <c r="G26" s="19">
        <f t="shared" si="1"/>
        <v>0.54166666666666663</v>
      </c>
      <c r="H26" s="19">
        <v>4.875</v>
      </c>
      <c r="I26" s="19">
        <v>6.9006000000000007</v>
      </c>
      <c r="J26" s="19">
        <v>66.158500000000004</v>
      </c>
    </row>
    <row r="27" spans="1:12" x14ac:dyDescent="0.2">
      <c r="A27" s="4">
        <f t="shared" si="0"/>
        <v>25</v>
      </c>
      <c r="B27" s="1"/>
      <c r="C27" s="3" t="s">
        <v>218</v>
      </c>
      <c r="D27" s="3" t="s">
        <v>217</v>
      </c>
      <c r="E27" s="3" t="s">
        <v>191</v>
      </c>
      <c r="F27" s="19">
        <v>3.75</v>
      </c>
      <c r="G27" s="19">
        <f>F27/$F$4</f>
        <v>0.3125</v>
      </c>
      <c r="H27" s="19">
        <v>2.81</v>
      </c>
      <c r="I27" s="19">
        <v>17.139800000000005</v>
      </c>
      <c r="J27" s="19">
        <v>72.458766666666676</v>
      </c>
    </row>
    <row r="28" spans="1:12" x14ac:dyDescent="0.2">
      <c r="A28" s="4">
        <f t="shared" si="0"/>
        <v>26</v>
      </c>
      <c r="B28" s="3" t="s">
        <v>219</v>
      </c>
      <c r="C28" s="3" t="s">
        <v>220</v>
      </c>
      <c r="D28" s="3" t="s">
        <v>221</v>
      </c>
      <c r="E28" s="3" t="s">
        <v>193</v>
      </c>
      <c r="F28" s="5" t="s">
        <v>267</v>
      </c>
      <c r="G28" s="19" t="s">
        <v>268</v>
      </c>
      <c r="H28" s="5" t="s">
        <v>268</v>
      </c>
      <c r="I28" s="5" t="s">
        <v>268</v>
      </c>
      <c r="J28" s="5" t="s">
        <v>268</v>
      </c>
    </row>
    <row r="29" spans="1:12" x14ac:dyDescent="0.2">
      <c r="A29" s="4">
        <f t="shared" si="0"/>
        <v>27</v>
      </c>
      <c r="B29" s="1"/>
      <c r="C29" s="3" t="s">
        <v>74</v>
      </c>
      <c r="D29" s="3" t="s">
        <v>222</v>
      </c>
      <c r="E29" s="3" t="s">
        <v>191</v>
      </c>
      <c r="F29" s="5" t="s">
        <v>267</v>
      </c>
      <c r="G29" s="19" t="s">
        <v>268</v>
      </c>
      <c r="H29" s="5" t="s">
        <v>268</v>
      </c>
      <c r="I29" s="5" t="s">
        <v>268</v>
      </c>
      <c r="J29" s="5" t="s">
        <v>268</v>
      </c>
    </row>
    <row r="30" spans="1:12" x14ac:dyDescent="0.2">
      <c r="A30" s="4">
        <f t="shared" si="0"/>
        <v>28</v>
      </c>
      <c r="B30" s="1"/>
      <c r="C30" s="3" t="s">
        <v>79</v>
      </c>
      <c r="D30" s="3" t="s">
        <v>223</v>
      </c>
      <c r="E30" s="3" t="s">
        <v>187</v>
      </c>
      <c r="F30" s="19">
        <v>1</v>
      </c>
      <c r="G30" s="19">
        <f t="shared" si="1"/>
        <v>8.3333333333333329E-2</v>
      </c>
      <c r="H30" s="19">
        <v>0.75</v>
      </c>
      <c r="I30" s="19">
        <v>0.62670000000000226</v>
      </c>
      <c r="J30" s="19">
        <v>12.878466666666663</v>
      </c>
    </row>
    <row r="31" spans="1:12" x14ac:dyDescent="0.2">
      <c r="A31" s="4">
        <f t="shared" si="0"/>
        <v>29</v>
      </c>
      <c r="B31" s="1"/>
      <c r="C31" s="3" t="s">
        <v>65</v>
      </c>
      <c r="D31" s="3" t="s">
        <v>224</v>
      </c>
      <c r="E31" s="3" t="s">
        <v>191</v>
      </c>
      <c r="F31" s="5" t="s">
        <v>267</v>
      </c>
      <c r="G31" s="19" t="s">
        <v>268</v>
      </c>
      <c r="H31" s="5" t="s">
        <v>268</v>
      </c>
      <c r="I31" s="5" t="s">
        <v>268</v>
      </c>
      <c r="J31" s="5" t="s">
        <v>268</v>
      </c>
    </row>
    <row r="32" spans="1:12" x14ac:dyDescent="0.2">
      <c r="A32" s="4">
        <f t="shared" si="0"/>
        <v>30</v>
      </c>
      <c r="B32" s="1"/>
      <c r="C32" s="3" t="s">
        <v>116</v>
      </c>
      <c r="D32" s="3" t="s">
        <v>225</v>
      </c>
      <c r="E32" s="3" t="s">
        <v>191</v>
      </c>
      <c r="F32" s="19">
        <v>0.19</v>
      </c>
      <c r="G32" s="19">
        <f t="shared" si="1"/>
        <v>1.5833333333333335E-2</v>
      </c>
      <c r="H32" s="19">
        <v>0.14510000000000001</v>
      </c>
      <c r="I32" s="19">
        <v>-0.35410000000000164</v>
      </c>
      <c r="J32" s="19">
        <v>3.2984333333333353</v>
      </c>
    </row>
    <row r="33" spans="1:12" x14ac:dyDescent="0.2">
      <c r="A33" s="4">
        <f t="shared" si="0"/>
        <v>31</v>
      </c>
      <c r="B33" s="3" t="s">
        <v>226</v>
      </c>
      <c r="C33" s="3" t="s">
        <v>84</v>
      </c>
      <c r="D33" s="3" t="s">
        <v>89</v>
      </c>
      <c r="E33" s="3" t="s">
        <v>187</v>
      </c>
      <c r="F33" s="5" t="s">
        <v>267</v>
      </c>
      <c r="G33" s="19" t="s">
        <v>268</v>
      </c>
      <c r="H33" s="5" t="s">
        <v>268</v>
      </c>
      <c r="I33" s="5" t="s">
        <v>268</v>
      </c>
      <c r="J33" s="5" t="s">
        <v>268</v>
      </c>
    </row>
    <row r="34" spans="1:12" x14ac:dyDescent="0.2">
      <c r="A34" s="4">
        <f t="shared" si="0"/>
        <v>32</v>
      </c>
      <c r="B34" s="1"/>
      <c r="C34" s="3" t="s">
        <v>90</v>
      </c>
      <c r="D34" s="3" t="s">
        <v>227</v>
      </c>
      <c r="E34" s="3" t="s">
        <v>191</v>
      </c>
      <c r="F34" s="19">
        <v>1.7</v>
      </c>
      <c r="G34" s="19">
        <f t="shared" si="1"/>
        <v>0.14166666666666666</v>
      </c>
      <c r="H34" s="19">
        <v>1.2749999999999999</v>
      </c>
      <c r="I34" s="19">
        <v>15.389099999999999</v>
      </c>
      <c r="J34" s="19">
        <v>31.804433333333336</v>
      </c>
    </row>
    <row r="35" spans="1:12" x14ac:dyDescent="0.2">
      <c r="A35" s="4">
        <f t="shared" si="0"/>
        <v>33</v>
      </c>
      <c r="B35" s="1"/>
      <c r="C35" s="3" t="s">
        <v>94</v>
      </c>
      <c r="D35" s="3" t="s">
        <v>99</v>
      </c>
      <c r="E35" s="3" t="s">
        <v>187</v>
      </c>
      <c r="F35" s="19">
        <v>1.7</v>
      </c>
      <c r="G35" s="19">
        <f t="shared" si="1"/>
        <v>0.14166666666666666</v>
      </c>
      <c r="H35" s="19">
        <v>1.2749999999999999</v>
      </c>
      <c r="I35" s="19">
        <v>59.286499999999997</v>
      </c>
      <c r="J35" s="19">
        <v>74.641499999999994</v>
      </c>
    </row>
    <row r="36" spans="1:12" x14ac:dyDescent="0.2">
      <c r="A36" s="4"/>
      <c r="B36" s="1"/>
      <c r="C36" s="3"/>
      <c r="D36" s="3"/>
      <c r="E36" s="3"/>
    </row>
    <row r="37" spans="1:12" x14ac:dyDescent="0.2">
      <c r="A37" s="4"/>
      <c r="B37" s="1"/>
      <c r="C37" s="3"/>
      <c r="D37" s="3"/>
      <c r="E37" s="3"/>
    </row>
    <row r="39" spans="1:12" s="30" customFormat="1" x14ac:dyDescent="0.2">
      <c r="A39" s="30" t="s">
        <v>438</v>
      </c>
      <c r="D39" s="31"/>
      <c r="E39" s="31"/>
      <c r="F39" s="32"/>
      <c r="G39" s="33"/>
      <c r="H39" s="32"/>
      <c r="I39" s="32"/>
      <c r="J39" s="32"/>
    </row>
    <row r="41" spans="1:12" x14ac:dyDescent="0.2">
      <c r="A41" s="4"/>
      <c r="B41" s="1" t="s">
        <v>209</v>
      </c>
      <c r="C41" s="3" t="s">
        <v>243</v>
      </c>
      <c r="D41" s="3" t="s">
        <v>260</v>
      </c>
      <c r="E41" s="3" t="s">
        <v>187</v>
      </c>
      <c r="F41" s="5" t="s">
        <v>365</v>
      </c>
      <c r="G41" s="19">
        <f>7.4/$F$4</f>
        <v>0.6166666666666667</v>
      </c>
      <c r="H41" s="10">
        <v>7</v>
      </c>
      <c r="J41" s="25"/>
      <c r="L41" s="24"/>
    </row>
    <row r="42" spans="1:12" x14ac:dyDescent="0.2">
      <c r="A42" s="4"/>
      <c r="C42" s="20" t="s">
        <v>502</v>
      </c>
      <c r="D42" s="9" t="s">
        <v>530</v>
      </c>
      <c r="E42" s="3" t="s">
        <v>187</v>
      </c>
      <c r="F42" s="19" t="s">
        <v>453</v>
      </c>
      <c r="G42" s="19">
        <f>18/$F$4</f>
        <v>1.5</v>
      </c>
      <c r="H42" s="19">
        <v>9</v>
      </c>
    </row>
    <row r="43" spans="1:12" x14ac:dyDescent="0.2">
      <c r="A43" s="4"/>
      <c r="C43" s="20" t="s">
        <v>503</v>
      </c>
      <c r="D43" s="9" t="s">
        <v>529</v>
      </c>
      <c r="E43" s="3" t="s">
        <v>187</v>
      </c>
      <c r="F43" s="19" t="s">
        <v>504</v>
      </c>
      <c r="G43" s="19">
        <f>15/$F$4</f>
        <v>1.25</v>
      </c>
      <c r="H43" s="19">
        <v>9</v>
      </c>
    </row>
    <row r="44" spans="1:12" x14ac:dyDescent="0.2">
      <c r="B44" s="2" t="s">
        <v>244</v>
      </c>
      <c r="C44" s="2" t="s">
        <v>246</v>
      </c>
      <c r="D44" s="2" t="s">
        <v>244</v>
      </c>
      <c r="E44" s="3" t="s">
        <v>191</v>
      </c>
      <c r="F44" s="19">
        <v>1.4</v>
      </c>
      <c r="G44" s="19">
        <f>F44/$F$4</f>
        <v>0.11666666666666665</v>
      </c>
      <c r="H44" s="19">
        <v>1.4</v>
      </c>
    </row>
    <row r="45" spans="1:12" x14ac:dyDescent="0.2">
      <c r="B45" s="2" t="s">
        <v>245</v>
      </c>
      <c r="C45" s="2" t="s">
        <v>247</v>
      </c>
      <c r="D45" s="2" t="s">
        <v>245</v>
      </c>
      <c r="E45" s="3" t="s">
        <v>191</v>
      </c>
      <c r="F45" s="19">
        <v>3</v>
      </c>
      <c r="G45" s="19">
        <f>F45/$F$4</f>
        <v>0.25</v>
      </c>
      <c r="H45" s="19">
        <v>3</v>
      </c>
    </row>
  </sheetData>
  <sheetProtection algorithmName="SHA-512" hashValue="xS8fkKWfwgkKV5WL2okbX1mAEVeFl2Wngn+lyq0mYqotKGGt3aiUNJhkRolbo2EsAp5g5og9mjrL0oWsADidcw==" saltValue="dYg0szLpSpdWEVOyb6CMJA==" spinCount="100000" sheet="1" formatCells="0" formatColumns="0" formatRows="0" insertColumns="0" insertRows="0" insertHyperlinks="0" deleteColumns="0" deleteRows="0" sort="0" autoFilter="0" pivotTables="0"/>
  <mergeCells count="7">
    <mergeCell ref="L10:N10"/>
    <mergeCell ref="I1:J1"/>
    <mergeCell ref="L4:N5"/>
    <mergeCell ref="L6:N6"/>
    <mergeCell ref="L7:N7"/>
    <mergeCell ref="L8:N8"/>
    <mergeCell ref="L9:N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10B6-5304-4E8A-9740-478BA1FD20AC}">
  <dimension ref="A1:V77"/>
  <sheetViews>
    <sheetView zoomScale="50" zoomScaleNormal="50" workbookViewId="0">
      <selection activeCell="J21" sqref="J21"/>
    </sheetView>
  </sheetViews>
  <sheetFormatPr defaultColWidth="8.7109375" defaultRowHeight="12.75" x14ac:dyDescent="0.2"/>
  <cols>
    <col min="1" max="1" width="22.42578125" style="9" customWidth="1"/>
    <col min="2" max="2" width="20.5703125" style="9" customWidth="1"/>
    <col min="3" max="3" width="26.140625" style="9" customWidth="1"/>
    <col min="4" max="4" width="27.5703125" style="9" customWidth="1"/>
    <col min="5" max="6" width="27.85546875" style="9" customWidth="1"/>
    <col min="7" max="7" width="21.5703125" style="9" customWidth="1"/>
    <col min="8" max="8" width="26.5703125" style="9" customWidth="1"/>
    <col min="9" max="9" width="27.28515625" style="9" customWidth="1"/>
    <col min="10" max="10" width="24" style="9" customWidth="1"/>
    <col min="11" max="12" width="26.5703125" style="9" customWidth="1"/>
    <col min="13" max="13" width="26.42578125" style="9" customWidth="1"/>
    <col min="14" max="14" width="34.42578125" style="9" customWidth="1"/>
    <col min="15" max="15" width="32.7109375" style="9" customWidth="1"/>
    <col min="16" max="16384" width="8.7109375" style="9"/>
  </cols>
  <sheetData>
    <row r="1" spans="1:21" s="158" customFormat="1" ht="32.1" customHeight="1" x14ac:dyDescent="0.2">
      <c r="A1" s="43" t="s">
        <v>228</v>
      </c>
      <c r="B1" s="137" t="s">
        <v>183</v>
      </c>
      <c r="C1" s="137" t="s">
        <v>184</v>
      </c>
      <c r="D1" s="194" t="s">
        <v>535</v>
      </c>
      <c r="E1" s="195"/>
      <c r="F1" s="195"/>
      <c r="G1" s="195"/>
      <c r="H1" s="195"/>
      <c r="I1" s="195"/>
      <c r="J1" s="195"/>
      <c r="K1" s="196"/>
      <c r="L1" s="197" t="s">
        <v>278</v>
      </c>
      <c r="M1" s="198"/>
    </row>
    <row r="2" spans="1:21" s="14" customFormat="1" ht="30.6" customHeight="1" x14ac:dyDescent="0.25">
      <c r="A2" s="129"/>
      <c r="B2" s="123"/>
      <c r="C2" s="123"/>
      <c r="D2" s="199" t="s">
        <v>276</v>
      </c>
      <c r="E2" s="200"/>
      <c r="F2" s="199" t="s">
        <v>277</v>
      </c>
      <c r="G2" s="200"/>
      <c r="H2" s="197" t="s">
        <v>275</v>
      </c>
      <c r="I2" s="201"/>
      <c r="J2" s="197" t="s">
        <v>273</v>
      </c>
      <c r="K2" s="201"/>
      <c r="L2" s="197" t="s">
        <v>274</v>
      </c>
      <c r="M2" s="198"/>
    </row>
    <row r="3" spans="1:21" s="16" customFormat="1" ht="49.5" customHeight="1" x14ac:dyDescent="0.25">
      <c r="A3" s="127"/>
      <c r="B3" s="44"/>
      <c r="C3" s="124"/>
      <c r="D3" s="43" t="s">
        <v>536</v>
      </c>
      <c r="E3" s="18" t="s">
        <v>537</v>
      </c>
      <c r="F3" s="43" t="s">
        <v>536</v>
      </c>
      <c r="G3" s="18" t="s">
        <v>537</v>
      </c>
      <c r="H3" s="105" t="s">
        <v>536</v>
      </c>
      <c r="I3" s="18" t="s">
        <v>537</v>
      </c>
      <c r="J3" s="105" t="s">
        <v>536</v>
      </c>
      <c r="K3" s="43" t="s">
        <v>537</v>
      </c>
      <c r="L3" s="43" t="s">
        <v>536</v>
      </c>
      <c r="M3" s="18" t="s">
        <v>537</v>
      </c>
    </row>
    <row r="4" spans="1:21" x14ac:dyDescent="0.2">
      <c r="A4" s="113">
        <v>1</v>
      </c>
      <c r="B4" s="36" t="s">
        <v>36</v>
      </c>
      <c r="C4" s="34" t="s">
        <v>186</v>
      </c>
      <c r="D4" s="10" t="s">
        <v>279</v>
      </c>
      <c r="E4" s="10" t="s">
        <v>302</v>
      </c>
      <c r="F4" s="10" t="s">
        <v>280</v>
      </c>
      <c r="G4" s="10" t="s">
        <v>296</v>
      </c>
      <c r="H4" s="10" t="s">
        <v>281</v>
      </c>
      <c r="I4" s="10" t="s">
        <v>312</v>
      </c>
      <c r="J4" s="10" t="s">
        <v>543</v>
      </c>
      <c r="K4" s="10" t="s">
        <v>309</v>
      </c>
      <c r="L4" s="10" t="s">
        <v>268</v>
      </c>
      <c r="M4" s="112" t="s">
        <v>268</v>
      </c>
    </row>
    <row r="5" spans="1:21" x14ac:dyDescent="0.2">
      <c r="A5" s="113">
        <f>(A4+1)</f>
        <v>2</v>
      </c>
      <c r="B5" s="36" t="s">
        <v>29</v>
      </c>
      <c r="C5" s="34" t="s">
        <v>35</v>
      </c>
      <c r="D5" s="10" t="s">
        <v>279</v>
      </c>
      <c r="E5" s="10" t="s">
        <v>302</v>
      </c>
      <c r="F5" s="10" t="s">
        <v>282</v>
      </c>
      <c r="G5" s="10" t="s">
        <v>318</v>
      </c>
      <c r="H5" s="10" t="s">
        <v>283</v>
      </c>
      <c r="I5" s="10" t="s">
        <v>311</v>
      </c>
      <c r="J5" s="10" t="s">
        <v>330</v>
      </c>
      <c r="K5" s="10" t="s">
        <v>326</v>
      </c>
      <c r="L5" s="10" t="s">
        <v>323</v>
      </c>
      <c r="M5" s="113" t="s">
        <v>323</v>
      </c>
      <c r="N5" s="130" t="s">
        <v>370</v>
      </c>
      <c r="O5" s="131"/>
      <c r="P5" s="131"/>
      <c r="Q5" s="132"/>
      <c r="R5" s="93"/>
      <c r="S5" s="93"/>
      <c r="T5" s="93"/>
      <c r="U5" s="93"/>
    </row>
    <row r="6" spans="1:21" x14ac:dyDescent="0.2">
      <c r="A6" s="113">
        <f>(A5+1)</f>
        <v>3</v>
      </c>
      <c r="B6" s="36" t="s">
        <v>143</v>
      </c>
      <c r="C6" s="34" t="s">
        <v>147</v>
      </c>
      <c r="D6" s="10" t="s">
        <v>285</v>
      </c>
      <c r="E6" s="10" t="s">
        <v>303</v>
      </c>
      <c r="F6" s="10" t="s">
        <v>280</v>
      </c>
      <c r="G6" s="10" t="s">
        <v>309</v>
      </c>
      <c r="H6" s="10" t="s">
        <v>286</v>
      </c>
      <c r="I6" s="10" t="s">
        <v>296</v>
      </c>
      <c r="J6" s="10" t="s">
        <v>287</v>
      </c>
      <c r="K6" s="10" t="s">
        <v>302</v>
      </c>
      <c r="L6" s="10" t="s">
        <v>268</v>
      </c>
      <c r="M6" s="113" t="s">
        <v>268</v>
      </c>
      <c r="N6" s="133" t="s">
        <v>371</v>
      </c>
      <c r="O6" s="93"/>
      <c r="P6" s="93"/>
      <c r="Q6" s="125"/>
      <c r="R6" s="93"/>
      <c r="S6" s="93"/>
      <c r="T6" s="93"/>
      <c r="U6" s="93"/>
    </row>
    <row r="7" spans="1:21" x14ac:dyDescent="0.2">
      <c r="A7" s="113">
        <f t="shared" ref="A7:A14" si="0">(A6+1)</f>
        <v>4</v>
      </c>
      <c r="B7" s="36" t="s">
        <v>24</v>
      </c>
      <c r="C7" s="34" t="s">
        <v>203</v>
      </c>
      <c r="D7" s="10" t="s">
        <v>288</v>
      </c>
      <c r="E7" s="10" t="s">
        <v>304</v>
      </c>
      <c r="F7" s="10" t="s">
        <v>367</v>
      </c>
      <c r="G7" s="10" t="s">
        <v>268</v>
      </c>
      <c r="H7" s="10" t="s">
        <v>368</v>
      </c>
      <c r="I7" s="10" t="s">
        <v>313</v>
      </c>
      <c r="J7" s="10" t="s">
        <v>329</v>
      </c>
      <c r="K7" s="10" t="s">
        <v>308</v>
      </c>
      <c r="L7" s="10" t="s">
        <v>268</v>
      </c>
      <c r="M7" s="113" t="s">
        <v>268</v>
      </c>
      <c r="N7" s="133" t="s">
        <v>372</v>
      </c>
      <c r="O7" s="93"/>
      <c r="P7" s="93"/>
      <c r="Q7" s="125"/>
      <c r="R7" s="93"/>
      <c r="S7" s="93"/>
      <c r="T7" s="93"/>
      <c r="U7" s="93"/>
    </row>
    <row r="8" spans="1:21" x14ac:dyDescent="0.2">
      <c r="A8" s="113">
        <f t="shared" si="0"/>
        <v>5</v>
      </c>
      <c r="B8" s="36" t="s">
        <v>113</v>
      </c>
      <c r="C8" s="34" t="s">
        <v>232</v>
      </c>
      <c r="D8" s="10" t="s">
        <v>289</v>
      </c>
      <c r="E8" s="10" t="s">
        <v>305</v>
      </c>
      <c r="F8" s="10" t="s">
        <v>290</v>
      </c>
      <c r="G8" s="10" t="s">
        <v>318</v>
      </c>
      <c r="H8" s="10" t="s">
        <v>291</v>
      </c>
      <c r="I8" s="10" t="s">
        <v>310</v>
      </c>
      <c r="J8" s="10" t="s">
        <v>292</v>
      </c>
      <c r="K8" s="10" t="s">
        <v>279</v>
      </c>
      <c r="L8" s="10" t="s">
        <v>268</v>
      </c>
      <c r="M8" s="113" t="s">
        <v>268</v>
      </c>
      <c r="N8" s="134"/>
      <c r="O8" s="45"/>
      <c r="P8" s="45"/>
      <c r="Q8" s="126"/>
    </row>
    <row r="9" spans="1:21" x14ac:dyDescent="0.2">
      <c r="A9" s="113">
        <f t="shared" si="0"/>
        <v>6</v>
      </c>
      <c r="B9" s="36" t="s">
        <v>269</v>
      </c>
      <c r="C9" s="34" t="s">
        <v>217</v>
      </c>
      <c r="D9" s="10" t="s">
        <v>293</v>
      </c>
      <c r="E9" s="10" t="s">
        <v>306</v>
      </c>
      <c r="F9" s="10" t="s">
        <v>294</v>
      </c>
      <c r="G9" s="10" t="s">
        <v>302</v>
      </c>
      <c r="H9" s="10" t="s">
        <v>295</v>
      </c>
      <c r="I9" s="10" t="s">
        <v>309</v>
      </c>
      <c r="J9" s="10" t="s">
        <v>296</v>
      </c>
      <c r="K9" s="10" t="s">
        <v>312</v>
      </c>
      <c r="L9" s="10" t="s">
        <v>334</v>
      </c>
      <c r="M9" s="113" t="s">
        <v>312</v>
      </c>
    </row>
    <row r="10" spans="1:21" x14ac:dyDescent="0.2">
      <c r="A10" s="113">
        <f t="shared" si="0"/>
        <v>7</v>
      </c>
      <c r="B10" s="36" t="s">
        <v>132</v>
      </c>
      <c r="C10" s="34" t="s">
        <v>211</v>
      </c>
      <c r="D10" s="10" t="s">
        <v>293</v>
      </c>
      <c r="E10" s="10" t="s">
        <v>306</v>
      </c>
      <c r="F10" s="10" t="s">
        <v>297</v>
      </c>
      <c r="G10" s="10" t="s">
        <v>308</v>
      </c>
      <c r="H10" s="10" t="s">
        <v>298</v>
      </c>
      <c r="I10" s="10" t="s">
        <v>308</v>
      </c>
      <c r="J10" s="10" t="s">
        <v>333</v>
      </c>
      <c r="K10" s="10" t="s">
        <v>312</v>
      </c>
      <c r="L10" s="10" t="s">
        <v>268</v>
      </c>
      <c r="M10" s="113" t="s">
        <v>268</v>
      </c>
    </row>
    <row r="11" spans="1:21" x14ac:dyDescent="0.2">
      <c r="A11" s="113">
        <f t="shared" si="0"/>
        <v>8</v>
      </c>
      <c r="B11" s="36" t="s">
        <v>121</v>
      </c>
      <c r="C11" s="34" t="s">
        <v>210</v>
      </c>
      <c r="D11" s="10" t="s">
        <v>299</v>
      </c>
      <c r="E11" s="10" t="s">
        <v>307</v>
      </c>
      <c r="F11" s="10" t="s">
        <v>284</v>
      </c>
      <c r="G11" s="10" t="s">
        <v>317</v>
      </c>
      <c r="H11" s="10" t="s">
        <v>300</v>
      </c>
      <c r="I11" s="10" t="s">
        <v>279</v>
      </c>
      <c r="J11" s="10" t="s">
        <v>301</v>
      </c>
      <c r="K11" s="10" t="s">
        <v>318</v>
      </c>
      <c r="L11" s="10" t="s">
        <v>268</v>
      </c>
      <c r="M11" s="113" t="s">
        <v>268</v>
      </c>
    </row>
    <row r="12" spans="1:21" x14ac:dyDescent="0.2">
      <c r="A12" s="113">
        <f t="shared" si="0"/>
        <v>9</v>
      </c>
      <c r="B12" s="36" t="s">
        <v>243</v>
      </c>
      <c r="C12" s="34" t="s">
        <v>260</v>
      </c>
      <c r="D12" s="35" t="s">
        <v>365</v>
      </c>
      <c r="E12" s="10" t="s">
        <v>328</v>
      </c>
      <c r="F12" s="10" t="s">
        <v>268</v>
      </c>
      <c r="G12" s="10" t="s">
        <v>268</v>
      </c>
      <c r="H12" s="10" t="s">
        <v>268</v>
      </c>
      <c r="I12" s="10" t="s">
        <v>268</v>
      </c>
      <c r="J12" s="10" t="s">
        <v>281</v>
      </c>
      <c r="K12" s="10" t="s">
        <v>312</v>
      </c>
      <c r="L12" s="10" t="s">
        <v>324</v>
      </c>
      <c r="M12" s="113" t="s">
        <v>317</v>
      </c>
    </row>
    <row r="13" spans="1:21" x14ac:dyDescent="0.2">
      <c r="A13" s="113">
        <f t="shared" si="0"/>
        <v>10</v>
      </c>
      <c r="B13" s="36" t="s">
        <v>247</v>
      </c>
      <c r="C13" s="12" t="s">
        <v>245</v>
      </c>
      <c r="D13" s="10" t="s">
        <v>312</v>
      </c>
      <c r="E13" s="10"/>
      <c r="F13" s="10" t="s">
        <v>268</v>
      </c>
      <c r="G13" s="10"/>
      <c r="H13" s="10" t="s">
        <v>268</v>
      </c>
      <c r="I13" s="10"/>
      <c r="J13" s="10" t="s">
        <v>268</v>
      </c>
      <c r="K13" s="10"/>
      <c r="L13" s="10" t="s">
        <v>312</v>
      </c>
      <c r="M13" s="125"/>
    </row>
    <row r="14" spans="1:21" x14ac:dyDescent="0.2">
      <c r="A14" s="113">
        <f t="shared" si="0"/>
        <v>11</v>
      </c>
      <c r="B14" s="36" t="s">
        <v>246</v>
      </c>
      <c r="C14" s="12" t="s">
        <v>244</v>
      </c>
      <c r="D14" s="10" t="s">
        <v>366</v>
      </c>
      <c r="E14" s="10"/>
      <c r="F14" s="10" t="s">
        <v>268</v>
      </c>
      <c r="G14" s="10"/>
      <c r="H14" s="10" t="s">
        <v>268</v>
      </c>
      <c r="I14" s="10"/>
      <c r="J14" s="10" t="s">
        <v>268</v>
      </c>
      <c r="K14" s="10"/>
      <c r="L14" s="10" t="s">
        <v>369</v>
      </c>
      <c r="M14" s="125"/>
    </row>
    <row r="15" spans="1:21" s="45" customFormat="1" x14ac:dyDescent="0.2">
      <c r="A15" s="126"/>
      <c r="M15" s="126"/>
    </row>
    <row r="16" spans="1:21" s="93" customFormat="1" x14ac:dyDescent="0.2"/>
    <row r="18" spans="1:22" s="39" customFormat="1" ht="24" customHeight="1" x14ac:dyDescent="0.25">
      <c r="A18" s="39" t="s">
        <v>469</v>
      </c>
    </row>
    <row r="19" spans="1:22" s="204" customFormat="1" ht="12.95" customHeight="1" x14ac:dyDescent="0.25">
      <c r="A19" s="204" t="s">
        <v>493</v>
      </c>
    </row>
    <row r="20" spans="1:22" s="205" customFormat="1" ht="12.95" customHeight="1" x14ac:dyDescent="0.25"/>
    <row r="21" spans="1:22" s="37" customFormat="1" ht="12.95" customHeight="1" x14ac:dyDescent="0.25">
      <c r="A21" s="206" t="s">
        <v>461</v>
      </c>
      <c r="B21" s="206" t="s">
        <v>447</v>
      </c>
      <c r="C21" s="206" t="s">
        <v>470</v>
      </c>
      <c r="D21" s="206" t="s">
        <v>448</v>
      </c>
      <c r="E21" s="206" t="s">
        <v>471</v>
      </c>
      <c r="F21" s="206" t="s">
        <v>449</v>
      </c>
      <c r="G21" s="206" t="s">
        <v>472</v>
      </c>
      <c r="H21" s="206" t="s">
        <v>474</v>
      </c>
      <c r="I21" s="206" t="s">
        <v>473</v>
      </c>
    </row>
    <row r="22" spans="1:22" s="38" customFormat="1" ht="36" customHeight="1" x14ac:dyDescent="0.25">
      <c r="A22" s="206"/>
      <c r="B22" s="206"/>
      <c r="C22" s="206"/>
      <c r="D22" s="206"/>
      <c r="E22" s="206"/>
      <c r="F22" s="206"/>
      <c r="G22" s="206"/>
      <c r="H22" s="207"/>
      <c r="I22" s="207"/>
    </row>
    <row r="23" spans="1:22" s="210" customFormat="1" ht="12.95" customHeight="1" x14ac:dyDescent="0.25">
      <c r="A23" s="208" t="s">
        <v>538</v>
      </c>
      <c r="B23" s="209"/>
      <c r="C23" s="209"/>
      <c r="D23" s="209"/>
      <c r="E23" s="209"/>
      <c r="F23" s="209"/>
      <c r="G23" s="209"/>
      <c r="H23" s="209"/>
      <c r="I23" s="209"/>
      <c r="J23" s="209"/>
      <c r="K23" s="209"/>
      <c r="L23" s="209"/>
      <c r="M23" s="209"/>
      <c r="N23" s="209"/>
      <c r="O23" s="209"/>
      <c r="P23" s="209"/>
      <c r="Q23" s="209"/>
      <c r="R23" s="209"/>
      <c r="S23" s="209"/>
      <c r="T23" s="209"/>
      <c r="U23" s="209"/>
      <c r="V23" s="209"/>
    </row>
    <row r="24" spans="1:22" s="213" customFormat="1" ht="12.95" customHeight="1" x14ac:dyDescent="0.25">
      <c r="A24" s="211"/>
      <c r="B24" s="212"/>
      <c r="C24" s="212"/>
      <c r="D24" s="212"/>
      <c r="E24" s="212"/>
      <c r="F24" s="212"/>
      <c r="G24" s="212"/>
      <c r="H24" s="212"/>
      <c r="I24" s="212"/>
      <c r="J24" s="212"/>
      <c r="K24" s="212"/>
      <c r="L24" s="212"/>
      <c r="M24" s="212"/>
      <c r="N24" s="212"/>
      <c r="O24" s="212"/>
      <c r="P24" s="212"/>
      <c r="Q24" s="212"/>
      <c r="R24" s="212"/>
      <c r="S24" s="212"/>
      <c r="T24" s="212"/>
      <c r="U24" s="212"/>
      <c r="V24" s="212"/>
    </row>
    <row r="25" spans="1:22" s="46" customFormat="1" x14ac:dyDescent="0.25">
      <c r="A25" s="214" t="s">
        <v>494</v>
      </c>
      <c r="B25" s="73" t="s">
        <v>29</v>
      </c>
      <c r="C25" s="8" t="s">
        <v>452</v>
      </c>
      <c r="D25" s="8" t="s">
        <v>287</v>
      </c>
      <c r="F25" s="47">
        <v>5.7000000000000002E-2</v>
      </c>
      <c r="G25" s="48" t="s">
        <v>268</v>
      </c>
      <c r="H25" s="8" t="s">
        <v>268</v>
      </c>
      <c r="I25" s="49" t="s">
        <v>268</v>
      </c>
    </row>
    <row r="26" spans="1:22" s="46" customFormat="1" x14ac:dyDescent="0.25">
      <c r="A26" s="215"/>
      <c r="B26" s="50" t="s">
        <v>243</v>
      </c>
      <c r="C26" s="51" t="s">
        <v>454</v>
      </c>
      <c r="D26" s="51" t="s">
        <v>285</v>
      </c>
      <c r="E26" s="51" t="s">
        <v>460</v>
      </c>
      <c r="F26" s="52">
        <v>8.8999999999999996E-2</v>
      </c>
      <c r="G26" s="53">
        <v>0.84</v>
      </c>
      <c r="H26" s="51">
        <v>16.7</v>
      </c>
      <c r="I26" s="54">
        <v>9.5</v>
      </c>
    </row>
    <row r="27" spans="1:22" s="46" customFormat="1" x14ac:dyDescent="0.25">
      <c r="A27" s="215"/>
      <c r="B27" s="73" t="s">
        <v>477</v>
      </c>
      <c r="C27" s="8" t="s">
        <v>452</v>
      </c>
      <c r="D27" s="8" t="s">
        <v>508</v>
      </c>
      <c r="E27" s="8"/>
      <c r="F27" s="47" t="s">
        <v>509</v>
      </c>
      <c r="G27" s="40" t="s">
        <v>268</v>
      </c>
      <c r="H27" s="8"/>
      <c r="I27" s="49"/>
    </row>
    <row r="28" spans="1:22" s="46" customFormat="1" x14ac:dyDescent="0.25">
      <c r="A28" s="215"/>
      <c r="B28" s="73" t="s">
        <v>121</v>
      </c>
      <c r="C28" s="8" t="s">
        <v>453</v>
      </c>
      <c r="D28" s="8" t="s">
        <v>291</v>
      </c>
      <c r="E28" s="8" t="s">
        <v>478</v>
      </c>
      <c r="F28" s="47">
        <v>0.3115</v>
      </c>
      <c r="G28" s="40">
        <v>0.99</v>
      </c>
      <c r="H28" s="55">
        <f>99/6.5</f>
        <v>15.23076923076923</v>
      </c>
      <c r="I28" s="56">
        <f>99/31.15</f>
        <v>3.1781701444622796</v>
      </c>
    </row>
    <row r="29" spans="1:22" s="46" customFormat="1" x14ac:dyDescent="0.25">
      <c r="A29" s="215"/>
      <c r="B29" s="73" t="s">
        <v>132</v>
      </c>
      <c r="C29" s="8" t="s">
        <v>479</v>
      </c>
      <c r="D29" s="8" t="s">
        <v>480</v>
      </c>
      <c r="E29" s="8" t="s">
        <v>481</v>
      </c>
      <c r="F29" s="47">
        <v>0.307</v>
      </c>
      <c r="G29" s="40">
        <v>0.94399999999999995</v>
      </c>
      <c r="H29" s="57">
        <f>94.4/6.5</f>
        <v>14.523076923076925</v>
      </c>
      <c r="I29" s="56">
        <f>94.4/30.7</f>
        <v>3.0749185667752448</v>
      </c>
    </row>
    <row r="30" spans="1:22" s="46" customFormat="1" x14ac:dyDescent="0.25">
      <c r="A30" s="215"/>
      <c r="B30" s="73" t="s">
        <v>502</v>
      </c>
      <c r="C30" s="8" t="s">
        <v>453</v>
      </c>
      <c r="D30" s="8" t="s">
        <v>310</v>
      </c>
      <c r="E30" s="8" t="s">
        <v>506</v>
      </c>
      <c r="F30" s="47">
        <v>0.109</v>
      </c>
      <c r="G30" s="40">
        <v>0.96799999999999997</v>
      </c>
      <c r="H30" s="122">
        <f>96.8/32</f>
        <v>3.0249999999999999</v>
      </c>
      <c r="I30" s="56">
        <f>96.8/10.9</f>
        <v>8.8807339449541285</v>
      </c>
    </row>
    <row r="31" spans="1:22" s="46" customFormat="1" x14ac:dyDescent="0.25">
      <c r="A31" s="215"/>
      <c r="B31" s="73" t="s">
        <v>503</v>
      </c>
      <c r="C31" s="8" t="s">
        <v>504</v>
      </c>
      <c r="D31" s="8" t="s">
        <v>310</v>
      </c>
      <c r="E31" s="8" t="s">
        <v>506</v>
      </c>
      <c r="F31" s="47">
        <v>-0.10100000000000001</v>
      </c>
      <c r="G31" s="40">
        <v>0.96</v>
      </c>
      <c r="H31" s="122">
        <f>96/32</f>
        <v>3</v>
      </c>
      <c r="I31" s="56" t="s">
        <v>268</v>
      </c>
    </row>
    <row r="32" spans="1:22" s="46" customFormat="1" x14ac:dyDescent="0.25">
      <c r="A32" s="215"/>
      <c r="B32" s="73" t="s">
        <v>243</v>
      </c>
      <c r="C32" s="8" t="s">
        <v>365</v>
      </c>
      <c r="D32" s="8" t="s">
        <v>285</v>
      </c>
      <c r="E32" s="8" t="s">
        <v>507</v>
      </c>
      <c r="F32" s="58">
        <v>0.34399999999999997</v>
      </c>
      <c r="G32" s="59">
        <v>0.93600000000000005</v>
      </c>
      <c r="H32" s="122">
        <f>93.6/32</f>
        <v>2.9249999999999998</v>
      </c>
      <c r="I32" s="56">
        <f>93.4/34.4</f>
        <v>2.7151162790697678</v>
      </c>
    </row>
    <row r="33" spans="1:10" s="46" customFormat="1" x14ac:dyDescent="0.25">
      <c r="A33" s="215"/>
      <c r="B33" s="73" t="s">
        <v>246</v>
      </c>
      <c r="C33" s="8" t="s">
        <v>366</v>
      </c>
      <c r="D33" s="8" t="s">
        <v>505</v>
      </c>
      <c r="E33" s="8" t="s">
        <v>451</v>
      </c>
      <c r="F33" s="47">
        <v>-7.4999999999999997E-2</v>
      </c>
      <c r="G33" s="40">
        <v>0.61399999999999999</v>
      </c>
      <c r="H33" s="122">
        <f>61.4/32</f>
        <v>1.91875</v>
      </c>
      <c r="I33" s="56" t="s">
        <v>268</v>
      </c>
    </row>
    <row r="34" spans="1:10" s="46" customFormat="1" x14ac:dyDescent="0.25">
      <c r="A34" s="215"/>
      <c r="B34" s="73" t="s">
        <v>445</v>
      </c>
      <c r="C34" s="8" t="s">
        <v>312</v>
      </c>
      <c r="D34" s="8" t="s">
        <v>321</v>
      </c>
      <c r="E34" s="8" t="s">
        <v>446</v>
      </c>
      <c r="F34" s="47">
        <v>-0.06</v>
      </c>
      <c r="G34" s="40">
        <v>0.73</v>
      </c>
      <c r="H34" s="122">
        <f>73/32</f>
        <v>2.28125</v>
      </c>
      <c r="I34" s="56" t="s">
        <v>268</v>
      </c>
    </row>
    <row r="35" spans="1:10" s="46" customFormat="1" x14ac:dyDescent="0.25">
      <c r="A35" s="215"/>
      <c r="B35" s="73" t="s">
        <v>269</v>
      </c>
      <c r="C35" s="8" t="s">
        <v>479</v>
      </c>
      <c r="D35" s="8" t="s">
        <v>480</v>
      </c>
      <c r="E35" s="8" t="s">
        <v>481</v>
      </c>
      <c r="F35" s="47">
        <v>0.22500000000000001</v>
      </c>
      <c r="G35" s="40">
        <v>0.9</v>
      </c>
      <c r="H35" s="55">
        <f>90/6.5</f>
        <v>13.846153846153847</v>
      </c>
      <c r="I35" s="60">
        <f>90/22.5</f>
        <v>4</v>
      </c>
    </row>
    <row r="36" spans="1:10" s="46" customFormat="1" ht="14.45" customHeight="1" x14ac:dyDescent="0.25">
      <c r="A36" s="214" t="s">
        <v>495</v>
      </c>
      <c r="B36" s="68" t="s">
        <v>477</v>
      </c>
      <c r="C36" s="61" t="s">
        <v>486</v>
      </c>
      <c r="D36" s="61" t="s">
        <v>311</v>
      </c>
      <c r="E36" s="61"/>
      <c r="F36" s="62">
        <v>0.56999999999999995</v>
      </c>
      <c r="G36" s="63" t="s">
        <v>268</v>
      </c>
      <c r="H36" s="61" t="s">
        <v>268</v>
      </c>
      <c r="I36" s="64" t="s">
        <v>268</v>
      </c>
    </row>
    <row r="37" spans="1:10" s="46" customFormat="1" x14ac:dyDescent="0.25">
      <c r="A37" s="215"/>
      <c r="B37" s="73" t="s">
        <v>121</v>
      </c>
      <c r="C37" s="8" t="s">
        <v>487</v>
      </c>
      <c r="D37" s="8" t="s">
        <v>279</v>
      </c>
      <c r="E37" s="8" t="s">
        <v>488</v>
      </c>
      <c r="F37" s="47">
        <v>0.38500000000000001</v>
      </c>
      <c r="G37" s="40">
        <v>0.95699999999999996</v>
      </c>
      <c r="H37" s="8">
        <v>1.67</v>
      </c>
      <c r="I37" s="49">
        <v>2.48</v>
      </c>
    </row>
    <row r="38" spans="1:10" s="46" customFormat="1" x14ac:dyDescent="0.25">
      <c r="A38" s="215"/>
      <c r="B38" s="73" t="s">
        <v>132</v>
      </c>
      <c r="C38" s="8" t="s">
        <v>489</v>
      </c>
      <c r="D38" s="8" t="s">
        <v>308</v>
      </c>
      <c r="E38" s="8" t="s">
        <v>490</v>
      </c>
      <c r="F38" s="47">
        <v>0.55469999999999997</v>
      </c>
      <c r="G38" s="40">
        <v>0.96599999999999997</v>
      </c>
      <c r="H38" s="8">
        <v>1.69</v>
      </c>
      <c r="I38" s="49">
        <v>1.7</v>
      </c>
    </row>
    <row r="39" spans="1:10" s="46" customFormat="1" x14ac:dyDescent="0.25">
      <c r="A39" s="216"/>
      <c r="B39" s="50" t="s">
        <v>269</v>
      </c>
      <c r="C39" s="51" t="s">
        <v>491</v>
      </c>
      <c r="D39" s="51" t="s">
        <v>309</v>
      </c>
      <c r="E39" s="51" t="s">
        <v>492</v>
      </c>
      <c r="F39" s="65">
        <v>0.63600000000000001</v>
      </c>
      <c r="G39" s="40">
        <v>0.98399999999999999</v>
      </c>
      <c r="H39" s="51">
        <v>1.72</v>
      </c>
      <c r="I39" s="54">
        <v>1.55</v>
      </c>
    </row>
    <row r="40" spans="1:10" s="46" customFormat="1" x14ac:dyDescent="0.25">
      <c r="A40" s="214" t="s">
        <v>496</v>
      </c>
      <c r="B40" s="68" t="s">
        <v>29</v>
      </c>
      <c r="C40" s="61" t="s">
        <v>462</v>
      </c>
      <c r="D40" s="61" t="s">
        <v>326</v>
      </c>
      <c r="E40" s="66"/>
      <c r="F40" s="62"/>
      <c r="G40" s="63" t="s">
        <v>268</v>
      </c>
      <c r="H40" s="61" t="s">
        <v>268</v>
      </c>
      <c r="I40" s="64" t="s">
        <v>268</v>
      </c>
    </row>
    <row r="41" spans="1:10" s="46" customFormat="1" x14ac:dyDescent="0.25">
      <c r="A41" s="215"/>
      <c r="B41" s="73" t="s">
        <v>243</v>
      </c>
      <c r="C41" s="8" t="s">
        <v>463</v>
      </c>
      <c r="D41" s="8" t="s">
        <v>312</v>
      </c>
      <c r="E41" s="8" t="s">
        <v>464</v>
      </c>
      <c r="F41" s="58">
        <v>4.2000000000000003E-2</v>
      </c>
      <c r="G41" s="59">
        <v>0.93</v>
      </c>
      <c r="H41" s="8">
        <v>2.8</v>
      </c>
      <c r="I41" s="128">
        <v>21.9</v>
      </c>
      <c r="J41" s="99"/>
    </row>
    <row r="42" spans="1:10" s="46" customFormat="1" x14ac:dyDescent="0.25">
      <c r="A42" s="215"/>
      <c r="B42" s="73" t="s">
        <v>121</v>
      </c>
      <c r="C42" s="8" t="s">
        <v>482</v>
      </c>
      <c r="D42" s="8" t="s">
        <v>318</v>
      </c>
      <c r="E42" s="8" t="s">
        <v>484</v>
      </c>
      <c r="F42" s="47">
        <v>0</v>
      </c>
      <c r="G42" s="40">
        <v>0.98</v>
      </c>
      <c r="H42" s="8" t="s">
        <v>268</v>
      </c>
      <c r="I42" s="49">
        <v>23.3</v>
      </c>
    </row>
    <row r="43" spans="1:10" s="46" customFormat="1" x14ac:dyDescent="0.25">
      <c r="A43" s="215"/>
      <c r="B43" s="73" t="s">
        <v>132</v>
      </c>
      <c r="C43" s="8" t="s">
        <v>483</v>
      </c>
      <c r="D43" s="8" t="s">
        <v>312</v>
      </c>
      <c r="E43" s="8" t="s">
        <v>464</v>
      </c>
      <c r="F43" s="47">
        <v>0</v>
      </c>
      <c r="G43" s="40">
        <v>0.98</v>
      </c>
      <c r="H43" s="8" t="s">
        <v>268</v>
      </c>
      <c r="I43" s="49">
        <v>23.3</v>
      </c>
    </row>
    <row r="44" spans="1:10" s="46" customFormat="1" x14ac:dyDescent="0.25">
      <c r="A44" s="216"/>
      <c r="B44" s="50" t="s">
        <v>269</v>
      </c>
      <c r="C44" s="51" t="s">
        <v>485</v>
      </c>
      <c r="D44" s="51" t="s">
        <v>312</v>
      </c>
      <c r="E44" s="51" t="s">
        <v>464</v>
      </c>
      <c r="F44" s="65">
        <v>0.61</v>
      </c>
      <c r="G44" s="41">
        <v>0.997</v>
      </c>
      <c r="H44" s="51">
        <v>23.7</v>
      </c>
      <c r="I44" s="54">
        <v>1.65</v>
      </c>
    </row>
    <row r="45" spans="1:10" s="46" customFormat="1" x14ac:dyDescent="0.25">
      <c r="A45" s="214" t="s">
        <v>497</v>
      </c>
      <c r="B45" s="68" t="s">
        <v>29</v>
      </c>
      <c r="C45" s="61" t="s">
        <v>465</v>
      </c>
      <c r="D45" s="61" t="s">
        <v>323</v>
      </c>
      <c r="E45" s="66"/>
      <c r="F45" s="62">
        <v>0</v>
      </c>
      <c r="G45" s="63" t="s">
        <v>268</v>
      </c>
      <c r="H45" s="61" t="s">
        <v>268</v>
      </c>
      <c r="I45" s="64" t="s">
        <v>268</v>
      </c>
    </row>
    <row r="46" spans="1:10" s="46" customFormat="1" x14ac:dyDescent="0.25">
      <c r="A46" s="216"/>
      <c r="B46" s="73" t="s">
        <v>243</v>
      </c>
      <c r="C46" s="8" t="s">
        <v>466</v>
      </c>
      <c r="D46" s="8" t="s">
        <v>317</v>
      </c>
      <c r="E46" s="8" t="s">
        <v>467</v>
      </c>
      <c r="F46" s="58">
        <v>0.39</v>
      </c>
      <c r="G46" s="59">
        <v>0.97</v>
      </c>
      <c r="H46" s="8" t="s">
        <v>268</v>
      </c>
      <c r="I46" s="67">
        <v>2.4870000000000001</v>
      </c>
    </row>
    <row r="47" spans="1:10" s="46" customFormat="1" x14ac:dyDescent="0.25">
      <c r="A47" s="202" t="s">
        <v>498</v>
      </c>
      <c r="B47" s="86" t="s">
        <v>29</v>
      </c>
      <c r="C47" s="69" t="s">
        <v>520</v>
      </c>
      <c r="D47" s="69" t="s">
        <v>513</v>
      </c>
      <c r="E47" s="70"/>
      <c r="F47" s="71">
        <v>0.36599999999999999</v>
      </c>
      <c r="G47" s="72" t="s">
        <v>268</v>
      </c>
      <c r="H47" s="69" t="s">
        <v>268</v>
      </c>
      <c r="I47" s="135" t="s">
        <v>268</v>
      </c>
    </row>
    <row r="48" spans="1:10" s="46" customFormat="1" x14ac:dyDescent="0.25">
      <c r="A48" s="203"/>
      <c r="B48" s="120" t="s">
        <v>243</v>
      </c>
      <c r="C48" s="8" t="s">
        <v>510</v>
      </c>
      <c r="D48" s="8" t="s">
        <v>514</v>
      </c>
      <c r="E48" s="8" t="s">
        <v>515</v>
      </c>
      <c r="F48" s="58">
        <v>0.36399999999999999</v>
      </c>
      <c r="G48" s="59">
        <v>0.70899999999999996</v>
      </c>
      <c r="H48" s="74"/>
      <c r="I48" s="75">
        <f>70/36</f>
        <v>1.9444444444444444</v>
      </c>
    </row>
    <row r="49" spans="1:22" s="46" customFormat="1" x14ac:dyDescent="0.2">
      <c r="A49" s="203"/>
      <c r="B49" s="76" t="s">
        <v>445</v>
      </c>
      <c r="C49" s="8" t="s">
        <v>511</v>
      </c>
      <c r="D49" s="8" t="s">
        <v>514</v>
      </c>
      <c r="E49" s="8" t="s">
        <v>515</v>
      </c>
      <c r="F49" s="47">
        <v>0.54700000000000004</v>
      </c>
      <c r="G49" s="40">
        <v>0.80900000000000005</v>
      </c>
      <c r="H49" s="74"/>
      <c r="I49" s="56">
        <f>81/55</f>
        <v>1.4727272727272727</v>
      </c>
    </row>
    <row r="50" spans="1:22" s="46" customFormat="1" x14ac:dyDescent="0.2">
      <c r="A50" s="203"/>
      <c r="B50" s="77" t="s">
        <v>269</v>
      </c>
      <c r="C50" s="103" t="s">
        <v>512</v>
      </c>
      <c r="D50" s="103" t="s">
        <v>514</v>
      </c>
      <c r="E50" s="103" t="s">
        <v>515</v>
      </c>
      <c r="F50" s="78">
        <v>0.32500000000000001</v>
      </c>
      <c r="G50" s="79">
        <v>0.78100000000000003</v>
      </c>
      <c r="H50" s="80"/>
      <c r="I50" s="81">
        <f>78/33</f>
        <v>2.3636363636363638</v>
      </c>
    </row>
    <row r="51" spans="1:22" s="46" customFormat="1" x14ac:dyDescent="0.25">
      <c r="A51" s="220" t="s">
        <v>499</v>
      </c>
      <c r="B51" s="86" t="s">
        <v>29</v>
      </c>
      <c r="C51" s="69" t="s">
        <v>516</v>
      </c>
      <c r="D51" s="69" t="s">
        <v>450</v>
      </c>
      <c r="E51" s="69"/>
      <c r="F51" s="71">
        <v>6.8000000000000005E-2</v>
      </c>
      <c r="G51" s="72" t="s">
        <v>268</v>
      </c>
      <c r="H51" s="69" t="s">
        <v>268</v>
      </c>
      <c r="I51" s="135" t="s">
        <v>268</v>
      </c>
      <c r="K51" s="82"/>
    </row>
    <row r="52" spans="1:22" s="46" customFormat="1" x14ac:dyDescent="0.25">
      <c r="A52" s="221"/>
      <c r="B52" s="120" t="s">
        <v>243</v>
      </c>
      <c r="C52" s="8" t="s">
        <v>517</v>
      </c>
      <c r="D52" s="8" t="s">
        <v>455</v>
      </c>
      <c r="E52" s="8" t="s">
        <v>523</v>
      </c>
      <c r="F52" s="58">
        <v>0.246</v>
      </c>
      <c r="G52" s="59">
        <v>0.53700000000000003</v>
      </c>
      <c r="H52" s="83"/>
      <c r="I52" s="75">
        <v>2.25</v>
      </c>
      <c r="K52" s="82"/>
    </row>
    <row r="53" spans="1:22" s="46" customFormat="1" x14ac:dyDescent="0.2">
      <c r="A53" s="221"/>
      <c r="B53" s="76" t="s">
        <v>445</v>
      </c>
      <c r="C53" s="8" t="s">
        <v>518</v>
      </c>
      <c r="D53" s="8" t="s">
        <v>521</v>
      </c>
      <c r="E53" s="8" t="s">
        <v>524</v>
      </c>
      <c r="F53" s="47">
        <v>2.9000000000000001E-2</v>
      </c>
      <c r="G53" s="40">
        <v>0.377</v>
      </c>
      <c r="H53" s="8"/>
      <c r="I53" s="56">
        <v>13.000000000000002</v>
      </c>
      <c r="K53" s="82"/>
    </row>
    <row r="54" spans="1:22" s="46" customFormat="1" x14ac:dyDescent="0.2">
      <c r="A54" s="222"/>
      <c r="B54" s="76" t="s">
        <v>269</v>
      </c>
      <c r="C54" s="8" t="s">
        <v>519</v>
      </c>
      <c r="D54" s="8" t="s">
        <v>522</v>
      </c>
      <c r="E54" s="8" t="s">
        <v>525</v>
      </c>
      <c r="F54" s="47">
        <v>2.5999999999999999E-2</v>
      </c>
      <c r="G54" s="40">
        <v>0.57399999999999995</v>
      </c>
      <c r="I54" s="56">
        <v>22.076923076923077</v>
      </c>
    </row>
    <row r="55" spans="1:22" s="223" customFormat="1" ht="12.95" customHeight="1" x14ac:dyDescent="0.25">
      <c r="A55" s="223" t="s">
        <v>539</v>
      </c>
      <c r="B55" s="204"/>
      <c r="C55" s="204"/>
      <c r="D55" s="204"/>
      <c r="E55" s="204"/>
      <c r="F55" s="204"/>
      <c r="G55" s="204"/>
      <c r="H55" s="204"/>
      <c r="I55" s="204"/>
      <c r="J55" s="204"/>
      <c r="K55" s="204"/>
      <c r="L55" s="204"/>
      <c r="M55" s="204"/>
      <c r="N55" s="204"/>
      <c r="O55" s="204"/>
      <c r="P55" s="204"/>
      <c r="Q55" s="204"/>
      <c r="R55" s="204"/>
      <c r="S55" s="204"/>
      <c r="T55" s="204"/>
      <c r="U55" s="204"/>
      <c r="V55" s="204"/>
    </row>
    <row r="56" spans="1:22" s="224" customFormat="1" ht="29.45" customHeight="1" x14ac:dyDescent="0.25">
      <c r="A56" s="211"/>
      <c r="B56" s="212"/>
      <c r="C56" s="212"/>
      <c r="D56" s="212"/>
      <c r="E56" s="212"/>
      <c r="F56" s="212"/>
      <c r="G56" s="212"/>
      <c r="H56" s="212"/>
      <c r="I56" s="212"/>
      <c r="J56" s="212"/>
      <c r="K56" s="212"/>
      <c r="L56" s="212"/>
      <c r="M56" s="212"/>
      <c r="N56" s="212"/>
      <c r="O56" s="212"/>
      <c r="P56" s="212"/>
      <c r="Q56" s="212"/>
      <c r="R56" s="212"/>
      <c r="S56" s="212"/>
      <c r="T56" s="212"/>
      <c r="U56" s="212"/>
      <c r="V56" s="212"/>
    </row>
    <row r="57" spans="1:22" s="46" customFormat="1" x14ac:dyDescent="0.25">
      <c r="A57" s="214" t="s">
        <v>494</v>
      </c>
      <c r="B57" s="83" t="s">
        <v>29</v>
      </c>
      <c r="C57" s="8" t="s">
        <v>452</v>
      </c>
      <c r="D57" s="8" t="s">
        <v>287</v>
      </c>
      <c r="F57" s="47">
        <v>0.1</v>
      </c>
      <c r="G57" s="8" t="s">
        <v>268</v>
      </c>
      <c r="H57" s="49" t="s">
        <v>268</v>
      </c>
      <c r="I57" s="49" t="s">
        <v>268</v>
      </c>
    </row>
    <row r="58" spans="1:22" s="46" customFormat="1" x14ac:dyDescent="0.25">
      <c r="A58" s="215"/>
      <c r="B58" s="83" t="s">
        <v>243</v>
      </c>
      <c r="C58" s="8" t="s">
        <v>454</v>
      </c>
      <c r="D58" s="8" t="s">
        <v>285</v>
      </c>
      <c r="E58" s="8" t="s">
        <v>460</v>
      </c>
      <c r="F58" s="58">
        <v>9.5600000000000004E-2</v>
      </c>
      <c r="G58" s="58">
        <v>0.57299999999999995</v>
      </c>
      <c r="H58" s="49">
        <v>5.7</v>
      </c>
      <c r="I58" s="49">
        <v>6</v>
      </c>
    </row>
    <row r="59" spans="1:22" s="46" customFormat="1" x14ac:dyDescent="0.25">
      <c r="A59" s="215"/>
      <c r="B59" s="83" t="s">
        <v>121</v>
      </c>
      <c r="C59" s="8" t="s">
        <v>453</v>
      </c>
      <c r="D59" s="8" t="s">
        <v>468</v>
      </c>
      <c r="E59" s="8" t="s">
        <v>346</v>
      </c>
      <c r="F59" s="47">
        <v>0.03</v>
      </c>
      <c r="G59" s="84">
        <v>0.27</v>
      </c>
      <c r="H59" s="49">
        <v>2.7</v>
      </c>
      <c r="I59" s="49">
        <v>9</v>
      </c>
    </row>
    <row r="60" spans="1:22" s="46" customFormat="1" x14ac:dyDescent="0.25">
      <c r="A60" s="214" t="s">
        <v>497</v>
      </c>
      <c r="B60" s="68" t="s">
        <v>29</v>
      </c>
      <c r="C60" s="61" t="s">
        <v>465</v>
      </c>
      <c r="D60" s="61" t="s">
        <v>323</v>
      </c>
      <c r="E60" s="66"/>
      <c r="F60" s="62">
        <v>0</v>
      </c>
      <c r="G60" s="61" t="s">
        <v>268</v>
      </c>
      <c r="H60" s="64" t="s">
        <v>268</v>
      </c>
      <c r="I60" s="64" t="s">
        <v>268</v>
      </c>
    </row>
    <row r="61" spans="1:22" s="46" customFormat="1" x14ac:dyDescent="0.25">
      <c r="A61" s="215"/>
      <c r="B61" s="73" t="s">
        <v>243</v>
      </c>
      <c r="C61" s="8" t="s">
        <v>466</v>
      </c>
      <c r="D61" s="8" t="s">
        <v>317</v>
      </c>
      <c r="E61" s="8" t="s">
        <v>467</v>
      </c>
      <c r="F61" s="58">
        <v>0</v>
      </c>
      <c r="G61" s="58">
        <v>0.37</v>
      </c>
      <c r="H61" s="54" t="s">
        <v>268</v>
      </c>
      <c r="I61" s="54" t="s">
        <v>268</v>
      </c>
    </row>
    <row r="62" spans="1:22" s="46" customFormat="1" x14ac:dyDescent="0.25">
      <c r="A62" s="216"/>
      <c r="B62" s="50" t="s">
        <v>269</v>
      </c>
      <c r="C62" s="51" t="s">
        <v>475</v>
      </c>
      <c r="D62" s="51" t="s">
        <v>455</v>
      </c>
      <c r="E62" s="51" t="s">
        <v>476</v>
      </c>
      <c r="F62" s="65">
        <v>0</v>
      </c>
      <c r="G62" s="85">
        <v>0.2</v>
      </c>
      <c r="H62" s="136" t="s">
        <v>268</v>
      </c>
      <c r="I62" s="136" t="s">
        <v>268</v>
      </c>
    </row>
    <row r="63" spans="1:22" s="46" customFormat="1" x14ac:dyDescent="0.25">
      <c r="A63" s="14"/>
      <c r="B63" s="14"/>
      <c r="C63" s="94"/>
      <c r="D63" s="94"/>
      <c r="E63" s="94"/>
      <c r="F63" s="95"/>
      <c r="G63" s="96"/>
      <c r="H63" s="94"/>
      <c r="I63" s="94"/>
    </row>
    <row r="64" spans="1:22" s="46" customFormat="1" x14ac:dyDescent="0.25">
      <c r="A64" s="14"/>
      <c r="B64" s="14"/>
      <c r="C64" s="94"/>
      <c r="D64" s="94"/>
      <c r="E64" s="94"/>
      <c r="F64" s="95"/>
      <c r="G64" s="96"/>
      <c r="H64" s="94"/>
      <c r="I64" s="94"/>
    </row>
    <row r="65" spans="1:22" x14ac:dyDescent="0.2">
      <c r="A65" s="83"/>
      <c r="B65" s="83"/>
      <c r="C65" s="8"/>
      <c r="D65" s="8"/>
      <c r="E65" s="10"/>
      <c r="F65" s="10"/>
      <c r="G65" s="10"/>
      <c r="H65" s="47"/>
      <c r="I65" s="47"/>
      <c r="J65" s="10"/>
      <c r="K65" s="8"/>
    </row>
    <row r="66" spans="1:22" s="210" customFormat="1" ht="12.6" customHeight="1" x14ac:dyDescent="0.25">
      <c r="A66" s="210" t="s">
        <v>444</v>
      </c>
      <c r="B66" s="225"/>
      <c r="C66" s="225"/>
      <c r="D66" s="225"/>
      <c r="E66" s="225"/>
      <c r="F66" s="225"/>
      <c r="G66" s="225"/>
      <c r="H66" s="225"/>
      <c r="I66" s="225"/>
      <c r="J66" s="225"/>
      <c r="K66" s="225"/>
      <c r="L66" s="225"/>
      <c r="M66" s="225"/>
      <c r="N66" s="225"/>
      <c r="O66" s="225"/>
      <c r="P66" s="225"/>
      <c r="Q66" s="225"/>
      <c r="R66" s="225"/>
      <c r="S66" s="225"/>
      <c r="T66" s="225"/>
      <c r="U66" s="225"/>
      <c r="V66" s="225"/>
    </row>
    <row r="67" spans="1:22" s="210" customFormat="1" ht="12.95" customHeight="1" x14ac:dyDescent="0.25">
      <c r="A67" s="226"/>
      <c r="B67" s="227"/>
      <c r="C67" s="227"/>
      <c r="D67" s="227"/>
      <c r="E67" s="227"/>
      <c r="F67" s="227"/>
      <c r="G67" s="227"/>
      <c r="H67" s="227"/>
      <c r="I67" s="227"/>
      <c r="J67" s="227"/>
      <c r="K67" s="227"/>
      <c r="L67" s="227"/>
      <c r="M67" s="227"/>
      <c r="N67" s="227"/>
      <c r="O67" s="227"/>
      <c r="P67" s="227"/>
      <c r="Q67" s="227"/>
      <c r="R67" s="227"/>
      <c r="S67" s="227"/>
      <c r="T67" s="227"/>
      <c r="U67" s="227"/>
      <c r="V67" s="227"/>
    </row>
    <row r="68" spans="1:22" s="8" customFormat="1" x14ac:dyDescent="0.25"/>
    <row r="69" spans="1:22" s="8" customFormat="1" ht="12.6" customHeight="1" x14ac:dyDescent="0.25">
      <c r="A69" s="228" t="s">
        <v>439</v>
      </c>
      <c r="B69" s="229"/>
      <c r="C69" s="230"/>
      <c r="D69" s="232" t="s">
        <v>500</v>
      </c>
    </row>
    <row r="70" spans="1:22" s="8" customFormat="1" ht="28.5" customHeight="1" x14ac:dyDescent="0.25">
      <c r="A70" s="197"/>
      <c r="B70" s="201"/>
      <c r="C70" s="231"/>
      <c r="D70" s="232"/>
    </row>
    <row r="71" spans="1:22" s="8" customFormat="1" x14ac:dyDescent="0.25">
      <c r="A71" s="217" t="s">
        <v>352</v>
      </c>
      <c r="B71" s="218" t="s">
        <v>353</v>
      </c>
      <c r="C71" s="218" t="s">
        <v>440</v>
      </c>
      <c r="D71" s="218" t="s">
        <v>440</v>
      </c>
    </row>
    <row r="72" spans="1:22" s="8" customFormat="1" x14ac:dyDescent="0.25">
      <c r="A72" s="217"/>
      <c r="B72" s="218"/>
      <c r="C72" s="219"/>
      <c r="D72" s="218"/>
    </row>
    <row r="73" spans="1:22" s="8" customFormat="1" x14ac:dyDescent="0.25">
      <c r="A73" s="88" t="s">
        <v>29</v>
      </c>
      <c r="B73" s="89" t="s">
        <v>121</v>
      </c>
      <c r="C73" s="92" t="s">
        <v>443</v>
      </c>
      <c r="D73" s="90" t="s">
        <v>546</v>
      </c>
    </row>
    <row r="74" spans="1:22" s="8" customFormat="1" x14ac:dyDescent="0.25">
      <c r="A74" s="88" t="s">
        <v>29</v>
      </c>
      <c r="B74" s="8" t="s">
        <v>132</v>
      </c>
      <c r="C74" s="92" t="s">
        <v>501</v>
      </c>
      <c r="D74" s="91" t="s">
        <v>547</v>
      </c>
    </row>
    <row r="75" spans="1:22" s="8" customFormat="1" x14ac:dyDescent="0.25">
      <c r="A75" s="88" t="s">
        <v>29</v>
      </c>
      <c r="B75" s="89" t="s">
        <v>243</v>
      </c>
      <c r="C75" s="92" t="s">
        <v>441</v>
      </c>
      <c r="D75" s="91" t="s">
        <v>547</v>
      </c>
    </row>
    <row r="76" spans="1:22" s="8" customFormat="1" x14ac:dyDescent="0.25">
      <c r="A76" s="88" t="s">
        <v>29</v>
      </c>
      <c r="B76" s="89" t="s">
        <v>269</v>
      </c>
      <c r="C76" s="92" t="s">
        <v>442</v>
      </c>
      <c r="D76" s="91" t="s">
        <v>547</v>
      </c>
    </row>
    <row r="77" spans="1:22" s="8" customFormat="1" x14ac:dyDescent="0.25">
      <c r="A77" s="88" t="s">
        <v>29</v>
      </c>
      <c r="B77" s="89" t="s">
        <v>143</v>
      </c>
      <c r="C77" s="92" t="s">
        <v>442</v>
      </c>
      <c r="D77" s="91" t="s">
        <v>547</v>
      </c>
    </row>
  </sheetData>
  <sheetProtection algorithmName="SHA-512" hashValue="HmUZ3BPNc7XbYBMC9tfYQl/nvm3dpWiDP7qoRFJsA9cLSQw+NyWwAAASXRKdrkmJoVY7+Xrx1+7WJuTiZEqqew==" saltValue="Zwswf87omRRhgBxVXDn/2g==" spinCount="100000" sheet="1" formatCells="0" formatColumns="0" formatRows="0" insertColumns="0" insertRows="0" insertHyperlinks="0" deleteColumns="0" deleteRows="0" sort="0" autoFilter="0" pivotTables="0"/>
  <mergeCells count="34">
    <mergeCell ref="A71:A72"/>
    <mergeCell ref="B71:B72"/>
    <mergeCell ref="C71:C72"/>
    <mergeCell ref="D71:D72"/>
    <mergeCell ref="A51:A54"/>
    <mergeCell ref="A55:XFD56"/>
    <mergeCell ref="A57:A59"/>
    <mergeCell ref="A60:A62"/>
    <mergeCell ref="A66:XFD67"/>
    <mergeCell ref="A69:C70"/>
    <mergeCell ref="D69:D70"/>
    <mergeCell ref="A47:A50"/>
    <mergeCell ref="A19:XFD20"/>
    <mergeCell ref="A21:A22"/>
    <mergeCell ref="B21:B22"/>
    <mergeCell ref="C21:C22"/>
    <mergeCell ref="D21:D22"/>
    <mergeCell ref="E21:E22"/>
    <mergeCell ref="F21:F22"/>
    <mergeCell ref="G21:G22"/>
    <mergeCell ref="H21:H22"/>
    <mergeCell ref="I21:I22"/>
    <mergeCell ref="A23:XFD24"/>
    <mergeCell ref="A25:A35"/>
    <mergeCell ref="A36:A39"/>
    <mergeCell ref="A40:A44"/>
    <mergeCell ref="A45:A46"/>
    <mergeCell ref="D1:K1"/>
    <mergeCell ref="L1:M1"/>
    <mergeCell ref="D2:E2"/>
    <mergeCell ref="F2:G2"/>
    <mergeCell ref="H2:I2"/>
    <mergeCell ref="J2:K2"/>
    <mergeCell ref="L2: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5D0DD-5255-4C3D-B064-4F08B053734E}">
  <dimension ref="A1:W71"/>
  <sheetViews>
    <sheetView zoomScale="86" zoomScaleNormal="86" workbookViewId="0">
      <selection activeCell="G21" sqref="G21"/>
    </sheetView>
  </sheetViews>
  <sheetFormatPr defaultRowHeight="12.75" x14ac:dyDescent="0.2"/>
  <cols>
    <col min="1" max="1" width="9.140625" style="163"/>
    <col min="2" max="2" width="31.28515625" style="163" bestFit="1" customWidth="1"/>
    <col min="3" max="3" width="13.5703125" style="163" customWidth="1"/>
    <col min="4" max="4" width="10.85546875" style="163" customWidth="1"/>
    <col min="5" max="5" width="13.140625" style="163" customWidth="1"/>
    <col min="6" max="6" width="14.42578125" style="163" customWidth="1"/>
    <col min="7" max="7" width="18.85546875" style="163" customWidth="1"/>
    <col min="8" max="8" width="17.5703125" style="163" customWidth="1"/>
    <col min="9" max="10" width="9.140625" style="163"/>
    <col min="11" max="11" width="22.42578125" style="163" customWidth="1"/>
    <col min="12" max="12" width="28.5703125" style="163" customWidth="1"/>
    <col min="13" max="13" width="22.5703125" style="163" customWidth="1"/>
    <col min="14" max="16384" width="9.140625" style="163"/>
  </cols>
  <sheetData>
    <row r="1" spans="1:13" s="106" customFormat="1" ht="41.1" customHeight="1" x14ac:dyDescent="0.25">
      <c r="A1" s="212" t="s">
        <v>437</v>
      </c>
      <c r="B1" s="212"/>
      <c r="C1" s="212"/>
      <c r="D1" s="212"/>
      <c r="E1" s="212"/>
      <c r="F1" s="212"/>
      <c r="G1" s="212"/>
      <c r="H1" s="212"/>
      <c r="I1" s="212"/>
      <c r="J1" s="212"/>
      <c r="K1" s="212"/>
      <c r="L1" s="212"/>
      <c r="M1" s="212"/>
    </row>
    <row r="2" spans="1:13" s="99" customFormat="1" ht="45" customHeight="1" x14ac:dyDescent="0.25">
      <c r="A2" s="200" t="s">
        <v>428</v>
      </c>
      <c r="B2" s="200"/>
      <c r="C2" s="200"/>
      <c r="D2" s="200"/>
      <c r="E2" s="200"/>
      <c r="F2" s="200"/>
      <c r="G2" s="200"/>
      <c r="H2" s="200"/>
      <c r="I2" s="200"/>
      <c r="J2" s="199" t="s">
        <v>427</v>
      </c>
      <c r="K2" s="200"/>
      <c r="L2" s="200"/>
      <c r="M2" s="233"/>
    </row>
    <row r="3" spans="1:13" s="94" customFormat="1" ht="30.95" customHeight="1" x14ac:dyDescent="0.25">
      <c r="A3" s="234" t="s">
        <v>407</v>
      </c>
      <c r="B3" s="235" t="s">
        <v>406</v>
      </c>
      <c r="C3" s="197" t="s">
        <v>418</v>
      </c>
      <c r="D3" s="201"/>
      <c r="E3" s="198"/>
      <c r="F3" s="236" t="s">
        <v>404</v>
      </c>
      <c r="G3" s="238" t="s">
        <v>408</v>
      </c>
      <c r="H3" s="18" t="s">
        <v>409</v>
      </c>
      <c r="I3" s="159"/>
      <c r="J3" s="236" t="s">
        <v>407</v>
      </c>
      <c r="K3" s="178" t="s">
        <v>406</v>
      </c>
      <c r="L3" s="235" t="s">
        <v>404</v>
      </c>
      <c r="M3" s="240" t="s">
        <v>405</v>
      </c>
    </row>
    <row r="4" spans="1:13" s="14" customFormat="1" ht="30" customHeight="1" x14ac:dyDescent="0.25">
      <c r="A4" s="197"/>
      <c r="B4" s="199"/>
      <c r="C4" s="104" t="s">
        <v>29</v>
      </c>
      <c r="D4" s="104" t="s">
        <v>36</v>
      </c>
      <c r="E4" s="121" t="s">
        <v>399</v>
      </c>
      <c r="F4" s="237"/>
      <c r="G4" s="239"/>
      <c r="H4" s="43" t="s">
        <v>429</v>
      </c>
      <c r="I4" s="160"/>
      <c r="J4" s="237"/>
      <c r="K4" s="200"/>
      <c r="L4" s="199"/>
      <c r="M4" s="237"/>
    </row>
    <row r="5" spans="1:13" x14ac:dyDescent="0.2">
      <c r="A5" s="112">
        <v>1</v>
      </c>
      <c r="B5" s="107" t="s">
        <v>402</v>
      </c>
      <c r="C5" s="161">
        <v>21.293200000000002</v>
      </c>
      <c r="D5" s="161">
        <v>21.293200000000002</v>
      </c>
      <c r="E5" s="161">
        <v>21.293200000000002</v>
      </c>
      <c r="F5" s="161">
        <v>21.293200000000002</v>
      </c>
      <c r="G5" s="161">
        <v>0</v>
      </c>
      <c r="H5" s="162"/>
      <c r="I5" s="22"/>
      <c r="J5" s="117">
        <v>1</v>
      </c>
      <c r="K5" s="107" t="s">
        <v>402</v>
      </c>
      <c r="L5" s="109">
        <v>21.293200000000002</v>
      </c>
      <c r="M5" s="110"/>
    </row>
    <row r="6" spans="1:13" x14ac:dyDescent="0.2">
      <c r="A6" s="113"/>
      <c r="B6" s="98" t="s">
        <v>403</v>
      </c>
      <c r="C6" s="164">
        <v>41.078099999999992</v>
      </c>
      <c r="D6" s="164">
        <v>35.029400000000003</v>
      </c>
      <c r="E6" s="164">
        <v>28.4756</v>
      </c>
      <c r="F6" s="164">
        <v>34.861033333333332</v>
      </c>
      <c r="G6" s="164">
        <v>2.9712328927505856</v>
      </c>
      <c r="H6" s="165">
        <v>2.032431376532208E-2</v>
      </c>
      <c r="I6" s="163" t="s">
        <v>424</v>
      </c>
      <c r="J6" s="76"/>
      <c r="K6" s="98" t="s">
        <v>403</v>
      </c>
      <c r="L6" s="102">
        <v>34.861033333333332</v>
      </c>
      <c r="M6" s="111">
        <f>L6/L5</f>
        <v>1.6371909028860541</v>
      </c>
    </row>
    <row r="7" spans="1:13" x14ac:dyDescent="0.2">
      <c r="A7" s="113">
        <v>2</v>
      </c>
      <c r="B7" s="98" t="s">
        <v>61</v>
      </c>
      <c r="C7" s="164">
        <v>3.0973000000000028</v>
      </c>
      <c r="D7" s="164">
        <v>3.0973000000000028</v>
      </c>
      <c r="E7" s="164">
        <v>3.0973000000000028</v>
      </c>
      <c r="F7" s="164">
        <v>3.0973000000000028</v>
      </c>
      <c r="G7" s="164">
        <v>0</v>
      </c>
      <c r="H7" s="165"/>
      <c r="J7" s="76">
        <v>2</v>
      </c>
      <c r="K7" s="98" t="s">
        <v>61</v>
      </c>
      <c r="L7" s="102">
        <v>3.0973000000000028</v>
      </c>
      <c r="M7" s="111"/>
    </row>
    <row r="8" spans="1:13" x14ac:dyDescent="0.2">
      <c r="A8" s="113"/>
      <c r="B8" s="98" t="s">
        <v>373</v>
      </c>
      <c r="C8" s="164">
        <v>11.721099999999996</v>
      </c>
      <c r="D8" s="164">
        <v>12.486799999999999</v>
      </c>
      <c r="E8" s="164">
        <v>8.7812000000000001</v>
      </c>
      <c r="F8" s="164">
        <v>10.996366666666665</v>
      </c>
      <c r="G8" s="164">
        <v>0.92217094623181128</v>
      </c>
      <c r="H8" s="165">
        <v>2.1993165924616429E-3</v>
      </c>
      <c r="I8" s="163" t="s">
        <v>425</v>
      </c>
      <c r="J8" s="76"/>
      <c r="K8" s="98" t="s">
        <v>373</v>
      </c>
      <c r="L8" s="102">
        <v>10.996366666666665</v>
      </c>
      <c r="M8" s="111">
        <f>L8/L7</f>
        <v>3.5503072568581198</v>
      </c>
    </row>
    <row r="9" spans="1:13" x14ac:dyDescent="0.2">
      <c r="A9" s="113">
        <v>3</v>
      </c>
      <c r="B9" s="98" t="s">
        <v>374</v>
      </c>
      <c r="C9" s="164">
        <v>1.668499999999995</v>
      </c>
      <c r="D9" s="164">
        <v>1.668499999999995</v>
      </c>
      <c r="E9" s="164">
        <v>1.668499999999995</v>
      </c>
      <c r="F9" s="164">
        <v>1.6684999999999952</v>
      </c>
      <c r="G9" s="164">
        <v>1.2819751242557095E-16</v>
      </c>
      <c r="H9" s="165"/>
      <c r="J9" s="76">
        <v>3</v>
      </c>
      <c r="K9" s="98" t="s">
        <v>374</v>
      </c>
      <c r="L9" s="102">
        <v>1.6684999999999952</v>
      </c>
      <c r="M9" s="111"/>
    </row>
    <row r="10" spans="1:13" x14ac:dyDescent="0.2">
      <c r="A10" s="113"/>
      <c r="B10" s="98" t="s">
        <v>375</v>
      </c>
      <c r="C10" s="164">
        <v>41.579900000000002</v>
      </c>
      <c r="D10" s="164">
        <v>23.802500000000006</v>
      </c>
      <c r="E10" s="164">
        <v>1.4762000000000053</v>
      </c>
      <c r="F10" s="164">
        <v>22.286200000000004</v>
      </c>
      <c r="G10" s="164">
        <v>9.4727804517294008</v>
      </c>
      <c r="H10" s="165">
        <v>0.15018731953010558</v>
      </c>
      <c r="J10" s="76"/>
      <c r="K10" s="98" t="s">
        <v>375</v>
      </c>
      <c r="L10" s="102">
        <v>22.286200000000001</v>
      </c>
      <c r="M10" s="111">
        <f>L10/L9</f>
        <v>13.357027270003035</v>
      </c>
    </row>
    <row r="11" spans="1:13" x14ac:dyDescent="0.2">
      <c r="A11" s="113">
        <v>4</v>
      </c>
      <c r="B11" s="98" t="s">
        <v>376</v>
      </c>
      <c r="C11" s="164">
        <v>9.736100000000004</v>
      </c>
      <c r="D11" s="164">
        <v>9.736100000000004</v>
      </c>
      <c r="E11" s="164">
        <v>9.736100000000004</v>
      </c>
      <c r="F11" s="164">
        <v>9.736100000000004</v>
      </c>
      <c r="G11" s="164">
        <v>0</v>
      </c>
      <c r="H11" s="165"/>
      <c r="J11" s="76">
        <v>4</v>
      </c>
      <c r="K11" s="98" t="s">
        <v>376</v>
      </c>
      <c r="L11" s="102">
        <v>9.736100000000004</v>
      </c>
      <c r="M11" s="111"/>
    </row>
    <row r="12" spans="1:13" x14ac:dyDescent="0.2">
      <c r="A12" s="113"/>
      <c r="B12" s="98" t="s">
        <v>377</v>
      </c>
      <c r="C12" s="164">
        <v>17.840999999999994</v>
      </c>
      <c r="D12" s="164">
        <v>13.506200000000002</v>
      </c>
      <c r="E12" s="164">
        <v>8.0340999999999987</v>
      </c>
      <c r="F12" s="164">
        <v>13.127099999999999</v>
      </c>
      <c r="G12" s="164">
        <v>2.3166839092883507</v>
      </c>
      <c r="H12" s="165">
        <v>0.29804906042036444</v>
      </c>
      <c r="J12" s="76"/>
      <c r="K12" s="98" t="s">
        <v>377</v>
      </c>
      <c r="L12" s="102">
        <v>13.127099999999999</v>
      </c>
      <c r="M12" s="111">
        <f>L12/L11</f>
        <v>1.3482914103182992</v>
      </c>
    </row>
    <row r="13" spans="1:13" x14ac:dyDescent="0.2">
      <c r="A13" s="113">
        <v>5</v>
      </c>
      <c r="B13" s="98" t="s">
        <v>14</v>
      </c>
      <c r="C13" s="164">
        <v>11.143599999999998</v>
      </c>
      <c r="D13" s="164">
        <v>11.143599999999998</v>
      </c>
      <c r="E13" s="164">
        <v>11.143599999999998</v>
      </c>
      <c r="F13" s="164">
        <v>11.143599999999998</v>
      </c>
      <c r="G13" s="164">
        <v>0</v>
      </c>
      <c r="H13" s="165"/>
      <c r="J13" s="76">
        <v>5</v>
      </c>
      <c r="K13" s="98" t="s">
        <v>14</v>
      </c>
      <c r="L13" s="102">
        <v>11.143599999999998</v>
      </c>
      <c r="M13" s="111"/>
    </row>
    <row r="14" spans="1:13" x14ac:dyDescent="0.2">
      <c r="A14" s="113"/>
      <c r="B14" s="98" t="s">
        <v>378</v>
      </c>
      <c r="C14" s="164">
        <v>20.446200000000005</v>
      </c>
      <c r="D14" s="164">
        <v>24.240300000000005</v>
      </c>
      <c r="E14" s="164">
        <v>11.255599999999999</v>
      </c>
      <c r="F14" s="164">
        <v>18.64736666666667</v>
      </c>
      <c r="G14" s="164">
        <v>3.1473960857732486</v>
      </c>
      <c r="H14" s="165">
        <v>0.12343451365042922</v>
      </c>
      <c r="J14" s="76"/>
      <c r="K14" s="98" t="s">
        <v>378</v>
      </c>
      <c r="L14" s="102">
        <v>18.64736666666667</v>
      </c>
      <c r="M14" s="111">
        <f>L14/L13</f>
        <v>1.6733700659272295</v>
      </c>
    </row>
    <row r="15" spans="1:13" x14ac:dyDescent="0.2">
      <c r="A15" s="113">
        <v>6</v>
      </c>
      <c r="B15" s="98" t="s">
        <v>126</v>
      </c>
      <c r="C15" s="164">
        <v>16.659599999999998</v>
      </c>
      <c r="D15" s="164">
        <v>16.659599999999998</v>
      </c>
      <c r="E15" s="164">
        <v>16.659599999999998</v>
      </c>
      <c r="F15" s="164">
        <v>16.659599999999998</v>
      </c>
      <c r="G15" s="164">
        <v>0</v>
      </c>
      <c r="H15" s="165"/>
      <c r="J15" s="76">
        <v>6</v>
      </c>
      <c r="K15" s="98" t="s">
        <v>126</v>
      </c>
      <c r="L15" s="102">
        <v>16.659599999999998</v>
      </c>
      <c r="M15" s="111"/>
    </row>
    <row r="16" spans="1:13" x14ac:dyDescent="0.2">
      <c r="A16" s="113"/>
      <c r="B16" s="98" t="s">
        <v>379</v>
      </c>
      <c r="C16" s="164">
        <v>96.348699999999994</v>
      </c>
      <c r="D16" s="164">
        <v>34.242399999999996</v>
      </c>
      <c r="E16" s="164">
        <v>26.965099999999996</v>
      </c>
      <c r="F16" s="164">
        <v>52.51873333333333</v>
      </c>
      <c r="G16" s="164">
        <v>17.975534344234099</v>
      </c>
      <c r="H16" s="165">
        <v>0.17868340761471904</v>
      </c>
      <c r="J16" s="76"/>
      <c r="K16" s="98" t="s">
        <v>379</v>
      </c>
      <c r="L16" s="102">
        <v>52.51873333333333</v>
      </c>
      <c r="M16" s="111">
        <f>L16/L15</f>
        <v>3.1524606433127649</v>
      </c>
    </row>
    <row r="17" spans="1:13" x14ac:dyDescent="0.2">
      <c r="A17" s="113">
        <v>7</v>
      </c>
      <c r="B17" s="98" t="s">
        <v>137</v>
      </c>
      <c r="C17" s="164">
        <v>25.362799999999996</v>
      </c>
      <c r="D17" s="164">
        <v>25.362799999999996</v>
      </c>
      <c r="E17" s="164">
        <v>25.362799999999996</v>
      </c>
      <c r="F17" s="164">
        <v>25.362799999999996</v>
      </c>
      <c r="G17" s="164">
        <v>0</v>
      </c>
      <c r="H17" s="165"/>
      <c r="J17" s="76">
        <v>7</v>
      </c>
      <c r="K17" s="98" t="s">
        <v>137</v>
      </c>
      <c r="L17" s="102">
        <v>25.362799999999996</v>
      </c>
      <c r="M17" s="111"/>
    </row>
    <row r="18" spans="1:13" x14ac:dyDescent="0.2">
      <c r="A18" s="113"/>
      <c r="B18" s="98" t="s">
        <v>380</v>
      </c>
      <c r="C18" s="164">
        <v>22.356200000000005</v>
      </c>
      <c r="D18" s="164">
        <v>45.758800000000001</v>
      </c>
      <c r="E18" s="164">
        <v>28.8474</v>
      </c>
      <c r="F18" s="164">
        <v>32.320799999999998</v>
      </c>
      <c r="G18" s="164">
        <v>5.6953938964355739</v>
      </c>
      <c r="H18" s="165">
        <v>0.37497352030591324</v>
      </c>
      <c r="J18" s="76"/>
      <c r="K18" s="98" t="s">
        <v>380</v>
      </c>
      <c r="L18" s="102">
        <v>32.320799999999998</v>
      </c>
      <c r="M18" s="111">
        <f>L18/L17</f>
        <v>1.2743387954011387</v>
      </c>
    </row>
    <row r="19" spans="1:13" x14ac:dyDescent="0.2">
      <c r="A19" s="113">
        <v>8</v>
      </c>
      <c r="B19" s="98" t="s">
        <v>116</v>
      </c>
      <c r="C19" s="164">
        <v>-0.35410000000000164</v>
      </c>
      <c r="D19" s="164">
        <v>-0.35410000000000164</v>
      </c>
      <c r="E19" s="164">
        <v>-0.35410000000000164</v>
      </c>
      <c r="F19" s="164">
        <v>-0.35410000000000164</v>
      </c>
      <c r="G19" s="164">
        <v>0</v>
      </c>
      <c r="H19" s="165"/>
      <c r="J19" s="76">
        <v>8</v>
      </c>
      <c r="K19" s="98" t="s">
        <v>116</v>
      </c>
      <c r="L19" s="102">
        <v>-0.35410000000000164</v>
      </c>
      <c r="M19" s="111"/>
    </row>
    <row r="20" spans="1:13" x14ac:dyDescent="0.2">
      <c r="A20" s="113"/>
      <c r="B20" s="98" t="s">
        <v>381</v>
      </c>
      <c r="C20" s="164">
        <v>7.6006000000000018</v>
      </c>
      <c r="D20" s="164">
        <v>3.9393000000000011</v>
      </c>
      <c r="E20" s="164">
        <v>-1.6445999999999961</v>
      </c>
      <c r="F20" s="164">
        <v>3.2984333333333353</v>
      </c>
      <c r="G20" s="164">
        <v>2.1947646456122873</v>
      </c>
      <c r="H20" s="165">
        <v>0.24577772994433825</v>
      </c>
      <c r="J20" s="76"/>
      <c r="K20" s="98" t="s">
        <v>381</v>
      </c>
      <c r="L20" s="102">
        <v>3.2984333333333353</v>
      </c>
      <c r="M20" s="111">
        <f>L20/L19</f>
        <v>-9.3149769368351318</v>
      </c>
    </row>
    <row r="21" spans="1:13" x14ac:dyDescent="0.2">
      <c r="A21" s="113">
        <v>9</v>
      </c>
      <c r="B21" s="98" t="s">
        <v>79</v>
      </c>
      <c r="C21" s="164">
        <v>0.62670000000000226</v>
      </c>
      <c r="D21" s="164">
        <v>0.62670000000000226</v>
      </c>
      <c r="E21" s="164">
        <v>0.62670000000000226</v>
      </c>
      <c r="F21" s="164">
        <v>0.62670000000000226</v>
      </c>
      <c r="G21" s="164">
        <v>0</v>
      </c>
      <c r="H21" s="165"/>
      <c r="J21" s="76">
        <v>9</v>
      </c>
      <c r="K21" s="98" t="s">
        <v>79</v>
      </c>
      <c r="L21" s="102">
        <v>0.62670000000000226</v>
      </c>
      <c r="M21" s="111"/>
    </row>
    <row r="22" spans="1:13" x14ac:dyDescent="0.2">
      <c r="A22" s="113"/>
      <c r="B22" s="98" t="s">
        <v>382</v>
      </c>
      <c r="C22" s="164">
        <v>18.14</v>
      </c>
      <c r="D22" s="164">
        <v>14.240399999999998</v>
      </c>
      <c r="E22" s="164">
        <v>6.254999999999999</v>
      </c>
      <c r="F22" s="164">
        <v>12.878466666666663</v>
      </c>
      <c r="G22" s="164">
        <v>2.8559665829562824</v>
      </c>
      <c r="H22" s="165">
        <v>2.4835916154341581E-2</v>
      </c>
      <c r="I22" s="163" t="s">
        <v>424</v>
      </c>
      <c r="J22" s="76"/>
      <c r="K22" s="98" t="s">
        <v>382</v>
      </c>
      <c r="L22" s="102">
        <v>12.878466666666663</v>
      </c>
      <c r="M22" s="111">
        <f>L22/L21</f>
        <v>20.549651614275756</v>
      </c>
    </row>
    <row r="23" spans="1:13" x14ac:dyDescent="0.2">
      <c r="A23" s="113">
        <v>10</v>
      </c>
      <c r="B23" s="98" t="s">
        <v>90</v>
      </c>
      <c r="C23" s="164">
        <v>15.389099999999999</v>
      </c>
      <c r="D23" s="164">
        <v>15.389099999999999</v>
      </c>
      <c r="E23" s="164">
        <v>15.389099999999999</v>
      </c>
      <c r="F23" s="164">
        <v>15.389099999999999</v>
      </c>
      <c r="G23" s="164">
        <v>0</v>
      </c>
      <c r="H23" s="165"/>
      <c r="J23" s="76">
        <v>10</v>
      </c>
      <c r="K23" s="98" t="s">
        <v>90</v>
      </c>
      <c r="L23" s="102">
        <v>15.389099999999999</v>
      </c>
      <c r="M23" s="111"/>
    </row>
    <row r="24" spans="1:13" x14ac:dyDescent="0.2">
      <c r="A24" s="113"/>
      <c r="B24" s="98" t="s">
        <v>383</v>
      </c>
      <c r="C24" s="164">
        <v>33.223400000000005</v>
      </c>
      <c r="D24" s="164">
        <v>38.076799999999999</v>
      </c>
      <c r="E24" s="164">
        <v>24.113099999999999</v>
      </c>
      <c r="F24" s="164">
        <v>31.804433333333336</v>
      </c>
      <c r="G24" s="164">
        <v>3.3418667179797454</v>
      </c>
      <c r="H24" s="165">
        <v>1.5987939927201222E-2</v>
      </c>
      <c r="I24" s="163" t="s">
        <v>424</v>
      </c>
      <c r="J24" s="76"/>
      <c r="K24" s="98" t="s">
        <v>383</v>
      </c>
      <c r="L24" s="102">
        <v>31.804433333333336</v>
      </c>
      <c r="M24" s="111">
        <f>L24/L23</f>
        <v>2.0666857277770201</v>
      </c>
    </row>
    <row r="25" spans="1:13" x14ac:dyDescent="0.2">
      <c r="A25" s="113"/>
      <c r="B25" s="98" t="s">
        <v>384</v>
      </c>
      <c r="C25" s="164">
        <v>6.9551999999999943</v>
      </c>
      <c r="D25" s="164">
        <v>5.9347999999999956</v>
      </c>
      <c r="E25" s="164">
        <v>0.57810000000000361</v>
      </c>
      <c r="F25" s="164">
        <v>4.4893666666666645</v>
      </c>
      <c r="G25" s="164">
        <v>1.6147796026656946</v>
      </c>
      <c r="H25" s="165"/>
      <c r="J25" s="76">
        <v>11</v>
      </c>
      <c r="K25" s="98" t="s">
        <v>201</v>
      </c>
      <c r="L25" s="102">
        <v>4.8265000000000002</v>
      </c>
      <c r="M25" s="111"/>
    </row>
    <row r="26" spans="1:13" x14ac:dyDescent="0.2">
      <c r="A26" s="113"/>
      <c r="B26" s="98" t="s">
        <v>385</v>
      </c>
      <c r="C26" s="164">
        <v>0</v>
      </c>
      <c r="D26" s="164">
        <v>0</v>
      </c>
      <c r="E26" s="164">
        <v>0</v>
      </c>
      <c r="F26" s="164">
        <v>0</v>
      </c>
      <c r="G26" s="164">
        <v>0</v>
      </c>
      <c r="H26" s="165"/>
      <c r="J26" s="76"/>
      <c r="K26" s="98" t="s">
        <v>386</v>
      </c>
      <c r="L26" s="102">
        <v>41.500900000000001</v>
      </c>
      <c r="M26" s="111">
        <f>L26/L25</f>
        <v>8.5985496736765779</v>
      </c>
    </row>
    <row r="27" spans="1:13" x14ac:dyDescent="0.2">
      <c r="A27" s="113"/>
      <c r="B27" s="98"/>
      <c r="C27" s="164"/>
      <c r="D27" s="164"/>
      <c r="E27" s="164"/>
      <c r="F27" s="164"/>
      <c r="G27" s="164"/>
      <c r="H27" s="165"/>
      <c r="J27" s="76">
        <v>12</v>
      </c>
      <c r="K27" s="98" t="s">
        <v>24</v>
      </c>
      <c r="L27" s="102">
        <v>48.6113</v>
      </c>
      <c r="M27" s="111"/>
    </row>
    <row r="28" spans="1:13" x14ac:dyDescent="0.2">
      <c r="A28" s="113">
        <v>11</v>
      </c>
      <c r="B28" s="98" t="s">
        <v>201</v>
      </c>
      <c r="C28" s="164">
        <v>4.8265000000000002</v>
      </c>
      <c r="D28" s="164">
        <v>4.8265000000000002</v>
      </c>
      <c r="E28" s="164">
        <v>4.8265000000000002</v>
      </c>
      <c r="F28" s="164">
        <v>4.8265000000000002</v>
      </c>
      <c r="G28" s="164">
        <v>0</v>
      </c>
      <c r="H28" s="165"/>
      <c r="J28" s="76"/>
      <c r="K28" s="98" t="s">
        <v>387</v>
      </c>
      <c r="L28" s="102">
        <v>79.239366666666669</v>
      </c>
      <c r="M28" s="111">
        <f>L28/L27</f>
        <v>1.6300606374786659</v>
      </c>
    </row>
    <row r="29" spans="1:13" x14ac:dyDescent="0.2">
      <c r="A29" s="113"/>
      <c r="B29" s="98" t="s">
        <v>386</v>
      </c>
      <c r="C29" s="164">
        <v>44.910799999999995</v>
      </c>
      <c r="D29" s="164">
        <v>57.282900000000005</v>
      </c>
      <c r="E29" s="164">
        <v>22.309000000000001</v>
      </c>
      <c r="F29" s="164">
        <v>41.500900000000001</v>
      </c>
      <c r="G29" s="164">
        <v>8.3601433242631824</v>
      </c>
      <c r="H29" s="165">
        <v>2.3130067648441117E-2</v>
      </c>
      <c r="I29" s="163" t="s">
        <v>424</v>
      </c>
      <c r="J29" s="76">
        <v>13</v>
      </c>
      <c r="K29" s="98" t="s">
        <v>143</v>
      </c>
      <c r="L29" s="102">
        <v>18.800099999999997</v>
      </c>
      <c r="M29" s="111"/>
    </row>
    <row r="30" spans="1:13" x14ac:dyDescent="0.2">
      <c r="A30" s="113">
        <v>12</v>
      </c>
      <c r="B30" s="98" t="s">
        <v>24</v>
      </c>
      <c r="C30" s="164">
        <v>48.6113</v>
      </c>
      <c r="D30" s="164">
        <v>48.6113</v>
      </c>
      <c r="E30" s="164">
        <v>48.6113</v>
      </c>
      <c r="F30" s="164">
        <v>48.6113</v>
      </c>
      <c r="G30" s="164">
        <v>0</v>
      </c>
      <c r="H30" s="165"/>
      <c r="J30" s="76"/>
      <c r="K30" s="98" t="s">
        <v>388</v>
      </c>
      <c r="L30" s="102">
        <v>81.210799999999992</v>
      </c>
      <c r="M30" s="111">
        <f>L30/L29</f>
        <v>4.3197004271253876</v>
      </c>
    </row>
    <row r="31" spans="1:13" x14ac:dyDescent="0.2">
      <c r="A31" s="113"/>
      <c r="B31" s="98" t="s">
        <v>387</v>
      </c>
      <c r="C31" s="164">
        <v>97.882300000000001</v>
      </c>
      <c r="D31" s="164">
        <v>76.486699999999999</v>
      </c>
      <c r="E31" s="164">
        <v>63.3491</v>
      </c>
      <c r="F31" s="164">
        <v>79.239366666666669</v>
      </c>
      <c r="G31" s="164">
        <v>8.2167627566164221</v>
      </c>
      <c r="H31" s="165">
        <v>3.8270870327426182E-2</v>
      </c>
      <c r="I31" s="163" t="s">
        <v>424</v>
      </c>
      <c r="J31" s="76">
        <v>14</v>
      </c>
      <c r="K31" s="98" t="s">
        <v>121</v>
      </c>
      <c r="L31" s="102">
        <v>30.674900000000004</v>
      </c>
      <c r="M31" s="111"/>
    </row>
    <row r="32" spans="1:13" x14ac:dyDescent="0.2">
      <c r="A32" s="113">
        <v>13</v>
      </c>
      <c r="B32" s="98" t="s">
        <v>143</v>
      </c>
      <c r="C32" s="164">
        <v>18.800099999999997</v>
      </c>
      <c r="D32" s="164">
        <v>18.800099999999997</v>
      </c>
      <c r="E32" s="164">
        <v>18.800099999999997</v>
      </c>
      <c r="F32" s="164">
        <v>18.800099999999997</v>
      </c>
      <c r="G32" s="164">
        <v>0</v>
      </c>
      <c r="H32" s="165"/>
      <c r="J32" s="76"/>
      <c r="K32" s="98" t="s">
        <v>389</v>
      </c>
      <c r="L32" s="102">
        <v>94.375166666666658</v>
      </c>
      <c r="M32" s="111">
        <f>L32/L31</f>
        <v>3.0766250800056936</v>
      </c>
    </row>
    <row r="33" spans="1:13" x14ac:dyDescent="0.2">
      <c r="A33" s="113"/>
      <c r="B33" s="98" t="s">
        <v>388</v>
      </c>
      <c r="C33" s="164">
        <v>99.571899999999999</v>
      </c>
      <c r="D33" s="164">
        <v>89.575800000000001</v>
      </c>
      <c r="E33" s="164">
        <v>54.484700000000011</v>
      </c>
      <c r="F33" s="164">
        <v>81.210799999999992</v>
      </c>
      <c r="G33" s="164">
        <v>11.162375491006497</v>
      </c>
      <c r="H33" s="165">
        <v>1.0298411458930564E-2</v>
      </c>
      <c r="I33" s="163" t="s">
        <v>424</v>
      </c>
      <c r="J33" s="76">
        <v>15</v>
      </c>
      <c r="K33" s="98" t="s">
        <v>132</v>
      </c>
      <c r="L33" s="102">
        <v>22.486599999999999</v>
      </c>
      <c r="M33" s="111"/>
    </row>
    <row r="34" spans="1:13" x14ac:dyDescent="0.2">
      <c r="A34" s="113">
        <v>14</v>
      </c>
      <c r="B34" s="98" t="s">
        <v>121</v>
      </c>
      <c r="C34" s="164">
        <v>30.674900000000004</v>
      </c>
      <c r="D34" s="164">
        <v>30.674900000000004</v>
      </c>
      <c r="E34" s="164">
        <v>30.674900000000004</v>
      </c>
      <c r="F34" s="164">
        <v>30.674900000000004</v>
      </c>
      <c r="G34" s="164">
        <v>0</v>
      </c>
      <c r="H34" s="165"/>
      <c r="J34" s="76"/>
      <c r="K34" s="98" t="s">
        <v>390</v>
      </c>
      <c r="L34" s="102">
        <v>90.147566666666663</v>
      </c>
      <c r="M34" s="111">
        <f>L34/L33</f>
        <v>4.0089460686216087</v>
      </c>
    </row>
    <row r="35" spans="1:13" x14ac:dyDescent="0.2">
      <c r="A35" s="113"/>
      <c r="B35" s="98" t="s">
        <v>389</v>
      </c>
      <c r="C35" s="164">
        <v>99.694999999999993</v>
      </c>
      <c r="D35" s="164">
        <v>99.771500000000003</v>
      </c>
      <c r="E35" s="164">
        <v>83.658999999999992</v>
      </c>
      <c r="F35" s="164">
        <v>94.375166666666658</v>
      </c>
      <c r="G35" s="164">
        <v>4.3748938801944641</v>
      </c>
      <c r="H35" s="165">
        <v>2.8669926319103116E-4</v>
      </c>
      <c r="I35" s="163" t="s">
        <v>426</v>
      </c>
      <c r="J35" s="76">
        <v>16</v>
      </c>
      <c r="K35" s="98" t="s">
        <v>104</v>
      </c>
      <c r="L35" s="102">
        <v>43.631799999999998</v>
      </c>
      <c r="M35" s="111"/>
    </row>
    <row r="36" spans="1:13" x14ac:dyDescent="0.2">
      <c r="A36" s="113">
        <v>15</v>
      </c>
      <c r="B36" s="98" t="s">
        <v>132</v>
      </c>
      <c r="C36" s="164">
        <v>22.486600000000003</v>
      </c>
      <c r="D36" s="164">
        <v>22.486600000000003</v>
      </c>
      <c r="E36" s="164">
        <v>22.486600000000003</v>
      </c>
      <c r="F36" s="164">
        <v>22.486599999999999</v>
      </c>
      <c r="G36" s="164">
        <v>2.0511601988091351E-15</v>
      </c>
      <c r="H36" s="165"/>
      <c r="J36" s="76"/>
      <c r="K36" s="98" t="s">
        <v>391</v>
      </c>
      <c r="L36" s="102">
        <v>62.698133333333338</v>
      </c>
      <c r="M36" s="111">
        <f>L36/L35</f>
        <v>1.4369825066427089</v>
      </c>
    </row>
    <row r="37" spans="1:13" x14ac:dyDescent="0.2">
      <c r="A37" s="113"/>
      <c r="B37" s="98" t="s">
        <v>390</v>
      </c>
      <c r="C37" s="164">
        <v>99.673299999999998</v>
      </c>
      <c r="D37" s="164">
        <v>98.216999999999999</v>
      </c>
      <c r="E37" s="164">
        <v>72.552400000000006</v>
      </c>
      <c r="F37" s="164">
        <v>90.147566666666663</v>
      </c>
      <c r="G37" s="164">
        <v>7.1913933118127078</v>
      </c>
      <c r="H37" s="165">
        <v>1.5441821583137125E-3</v>
      </c>
      <c r="I37" s="163" t="s">
        <v>425</v>
      </c>
      <c r="J37" s="76">
        <v>17</v>
      </c>
      <c r="K37" s="98" t="s">
        <v>113</v>
      </c>
      <c r="L37" s="102">
        <v>6.9006000000000007</v>
      </c>
      <c r="M37" s="111"/>
    </row>
    <row r="38" spans="1:13" x14ac:dyDescent="0.2">
      <c r="A38" s="113">
        <v>16</v>
      </c>
      <c r="B38" s="98" t="s">
        <v>104</v>
      </c>
      <c r="C38" s="164">
        <v>43.631799999999998</v>
      </c>
      <c r="D38" s="164">
        <v>43.631799999999998</v>
      </c>
      <c r="E38" s="164">
        <v>43.631799999999998</v>
      </c>
      <c r="F38" s="164">
        <v>43.631799999999998</v>
      </c>
      <c r="G38" s="164">
        <v>0</v>
      </c>
      <c r="H38" s="165"/>
      <c r="J38" s="76"/>
      <c r="K38" s="98" t="s">
        <v>392</v>
      </c>
      <c r="L38" s="102">
        <v>66.158500000000004</v>
      </c>
      <c r="M38" s="111">
        <f>L38/L37</f>
        <v>9.5873547227777287</v>
      </c>
    </row>
    <row r="39" spans="1:13" x14ac:dyDescent="0.2">
      <c r="A39" s="113"/>
      <c r="B39" s="98" t="s">
        <v>391</v>
      </c>
      <c r="C39" s="164">
        <v>65.649299999999997</v>
      </c>
      <c r="D39" s="164">
        <v>71.277000000000001</v>
      </c>
      <c r="E39" s="164">
        <v>51.168100000000003</v>
      </c>
      <c r="F39" s="164">
        <v>62.698133333333338</v>
      </c>
      <c r="G39" s="164">
        <v>4.8904442725546922</v>
      </c>
      <c r="H39" s="165">
        <v>3.3430558799712205E-2</v>
      </c>
      <c r="I39" s="163" t="s">
        <v>424</v>
      </c>
      <c r="J39" s="76">
        <v>18</v>
      </c>
      <c r="K39" s="98" t="s">
        <v>218</v>
      </c>
      <c r="L39" s="102">
        <v>17.139800000000005</v>
      </c>
      <c r="M39" s="111"/>
    </row>
    <row r="40" spans="1:13" x14ac:dyDescent="0.2">
      <c r="A40" s="113">
        <v>17</v>
      </c>
      <c r="B40" s="98" t="s">
        <v>113</v>
      </c>
      <c r="C40" s="164">
        <v>6.9006000000000007</v>
      </c>
      <c r="D40" s="164">
        <v>6.9006000000000007</v>
      </c>
      <c r="E40" s="164">
        <v>6.9006000000000007</v>
      </c>
      <c r="F40" s="164">
        <v>6.9006000000000007</v>
      </c>
      <c r="G40" s="164">
        <v>0</v>
      </c>
      <c r="H40" s="165"/>
      <c r="J40" s="76"/>
      <c r="K40" s="98" t="s">
        <v>393</v>
      </c>
      <c r="L40" s="102">
        <v>72.458766666666676</v>
      </c>
      <c r="M40" s="111">
        <f>L40/L39</f>
        <v>4.2275152957833031</v>
      </c>
    </row>
    <row r="41" spans="1:13" x14ac:dyDescent="0.2">
      <c r="A41" s="113"/>
      <c r="B41" s="98" t="s">
        <v>392</v>
      </c>
      <c r="C41" s="164">
        <v>99.579399999999993</v>
      </c>
      <c r="D41" s="164">
        <v>70.230599999999995</v>
      </c>
      <c r="E41" s="164">
        <v>28.665499999999998</v>
      </c>
      <c r="F41" s="164">
        <v>66.158500000000004</v>
      </c>
      <c r="G41" s="164">
        <v>16.797035466679482</v>
      </c>
      <c r="H41" s="165">
        <v>4.4990440800834239E-2</v>
      </c>
      <c r="I41" s="163" t="s">
        <v>424</v>
      </c>
      <c r="J41" s="76">
        <v>19</v>
      </c>
      <c r="K41" s="98" t="s">
        <v>94</v>
      </c>
      <c r="L41" s="102">
        <v>59.286499999999997</v>
      </c>
      <c r="M41" s="111"/>
    </row>
    <row r="42" spans="1:13" x14ac:dyDescent="0.2">
      <c r="A42" s="113">
        <v>18</v>
      </c>
      <c r="B42" s="98" t="s">
        <v>218</v>
      </c>
      <c r="C42" s="164">
        <v>17.139800000000005</v>
      </c>
      <c r="D42" s="164">
        <v>17.139800000000005</v>
      </c>
      <c r="E42" s="164">
        <v>17.139800000000005</v>
      </c>
      <c r="F42" s="164">
        <v>17.139800000000005</v>
      </c>
      <c r="G42" s="164">
        <v>0</v>
      </c>
      <c r="H42" s="165"/>
      <c r="J42" s="76"/>
      <c r="K42" s="98" t="s">
        <v>394</v>
      </c>
      <c r="L42" s="102">
        <v>74.641499999999994</v>
      </c>
      <c r="M42" s="111">
        <f>L42/L41</f>
        <v>1.2589965675153703</v>
      </c>
    </row>
    <row r="43" spans="1:13" x14ac:dyDescent="0.2">
      <c r="A43" s="113"/>
      <c r="B43" s="98" t="s">
        <v>393</v>
      </c>
      <c r="C43" s="164">
        <v>99.628399999999999</v>
      </c>
      <c r="D43" s="164">
        <v>88.733800000000002</v>
      </c>
      <c r="E43" s="164">
        <v>29.014099999999999</v>
      </c>
      <c r="F43" s="164">
        <v>72.458766666666676</v>
      </c>
      <c r="G43" s="164">
        <v>17.921138193165017</v>
      </c>
      <c r="H43" s="165">
        <v>6.5331603331342358E-2</v>
      </c>
      <c r="J43" s="76"/>
      <c r="K43" s="98" t="s">
        <v>384</v>
      </c>
      <c r="L43" s="102">
        <v>4.2390337954247865</v>
      </c>
      <c r="M43" s="111"/>
    </row>
    <row r="44" spans="1:13" x14ac:dyDescent="0.2">
      <c r="A44" s="113">
        <v>19</v>
      </c>
      <c r="B44" s="98" t="s">
        <v>94</v>
      </c>
      <c r="C44" s="164">
        <v>59.286499999999997</v>
      </c>
      <c r="D44" s="164">
        <v>59.286499999999997</v>
      </c>
      <c r="E44" s="164">
        <v>59.286499999999997</v>
      </c>
      <c r="F44" s="164">
        <v>59.286499999999997</v>
      </c>
      <c r="G44" s="164">
        <v>0</v>
      </c>
      <c r="H44" s="165"/>
      <c r="J44" s="76"/>
      <c r="K44" s="98" t="s">
        <v>385</v>
      </c>
      <c r="L44" s="102">
        <v>0</v>
      </c>
      <c r="M44" s="111"/>
    </row>
    <row r="45" spans="1:13" x14ac:dyDescent="0.2">
      <c r="A45" s="113"/>
      <c r="B45" s="98" t="s">
        <v>394</v>
      </c>
      <c r="C45" s="164">
        <v>77.996899999999997</v>
      </c>
      <c r="D45" s="164">
        <v>80.273600000000002</v>
      </c>
      <c r="E45" s="164">
        <v>65.653999999999996</v>
      </c>
      <c r="F45" s="164">
        <v>74.641499999999994</v>
      </c>
      <c r="G45" s="164">
        <v>3.7081654017406875</v>
      </c>
      <c r="H45" s="165">
        <v>2.7759799654876887E-2</v>
      </c>
      <c r="I45" s="163" t="s">
        <v>424</v>
      </c>
      <c r="J45" s="172"/>
      <c r="M45" s="166"/>
    </row>
    <row r="46" spans="1:13" x14ac:dyDescent="0.2">
      <c r="A46" s="113"/>
      <c r="B46" s="98" t="s">
        <v>384</v>
      </c>
      <c r="C46" s="164">
        <v>6.9670000000000005</v>
      </c>
      <c r="D46" s="164">
        <v>9.5594999999999981</v>
      </c>
      <c r="E46" s="164">
        <v>-1.4474000000000098</v>
      </c>
      <c r="F46" s="164">
        <v>5.0263666666666635</v>
      </c>
      <c r="G46" s="164">
        <v>2.7126250182488629</v>
      </c>
      <c r="H46" s="164"/>
      <c r="J46" s="172"/>
      <c r="M46" s="166"/>
    </row>
    <row r="47" spans="1:13" x14ac:dyDescent="0.2">
      <c r="A47" s="173"/>
      <c r="B47" s="106" t="s">
        <v>385</v>
      </c>
      <c r="C47" s="167">
        <v>0</v>
      </c>
      <c r="D47" s="167">
        <v>0</v>
      </c>
      <c r="E47" s="167">
        <v>0</v>
      </c>
      <c r="F47" s="167">
        <v>0</v>
      </c>
      <c r="G47" s="167">
        <v>0</v>
      </c>
      <c r="H47" s="167"/>
      <c r="I47" s="168"/>
      <c r="J47" s="171"/>
      <c r="K47" s="168"/>
      <c r="L47" s="168"/>
      <c r="M47" s="169"/>
    </row>
    <row r="49" spans="2:23" s="101" customFormat="1" ht="37.5" customHeight="1" x14ac:dyDescent="0.2">
      <c r="B49" s="228" t="s">
        <v>412</v>
      </c>
      <c r="C49" s="229"/>
      <c r="D49" s="115" t="s">
        <v>411</v>
      </c>
      <c r="E49" s="241" t="s">
        <v>410</v>
      </c>
      <c r="F49" s="241"/>
      <c r="G49" s="241"/>
      <c r="H49" s="241"/>
      <c r="I49" s="108"/>
      <c r="J49" s="241" t="s">
        <v>413</v>
      </c>
      <c r="K49" s="241"/>
      <c r="L49" s="241"/>
      <c r="M49" s="242"/>
    </row>
    <row r="50" spans="2:23" s="101" customFormat="1" ht="39" customHeight="1" x14ac:dyDescent="0.2">
      <c r="B50" s="77"/>
      <c r="C50" s="114"/>
      <c r="D50" s="87" t="s">
        <v>540</v>
      </c>
      <c r="E50" s="200" t="s">
        <v>414</v>
      </c>
      <c r="F50" s="200"/>
      <c r="G50" s="200"/>
      <c r="H50" s="200"/>
      <c r="I50" s="114"/>
      <c r="J50" s="200"/>
      <c r="K50" s="200"/>
      <c r="L50" s="200"/>
      <c r="M50" s="233"/>
    </row>
    <row r="51" spans="2:23" s="4" customFormat="1" x14ac:dyDescent="0.2">
      <c r="K51" s="101"/>
      <c r="L51" s="101"/>
      <c r="M51" s="93"/>
    </row>
    <row r="53" spans="2:23" s="170" customFormat="1" ht="51.6" customHeight="1" x14ac:dyDescent="0.25">
      <c r="B53" s="243" t="s">
        <v>544</v>
      </c>
      <c r="C53" s="243"/>
      <c r="D53" s="243"/>
      <c r="E53" s="243"/>
      <c r="F53" s="243"/>
      <c r="G53" s="243"/>
      <c r="H53" s="105"/>
      <c r="I53" s="105"/>
      <c r="J53" s="105"/>
      <c r="K53" s="105"/>
      <c r="L53" s="105"/>
      <c r="M53" s="105"/>
    </row>
    <row r="54" spans="2:23" s="4" customFormat="1" ht="35.1" customHeight="1" x14ac:dyDescent="0.2">
      <c r="B54" s="244" t="s">
        <v>406</v>
      </c>
      <c r="C54" s="245" t="s">
        <v>436</v>
      </c>
      <c r="D54" s="243"/>
      <c r="E54" s="232"/>
      <c r="F54" s="242" t="s">
        <v>435</v>
      </c>
      <c r="G54" s="43" t="s">
        <v>417</v>
      </c>
      <c r="H54" s="119"/>
      <c r="J54" s="244" t="s">
        <v>541</v>
      </c>
      <c r="K54" s="241"/>
      <c r="L54" s="241"/>
      <c r="M54" s="242"/>
    </row>
    <row r="55" spans="2:23" s="4" customFormat="1" ht="20.100000000000001" customHeight="1" x14ac:dyDescent="0.2">
      <c r="B55" s="235"/>
      <c r="C55" s="244" t="s">
        <v>357</v>
      </c>
      <c r="D55" s="240" t="s">
        <v>275</v>
      </c>
      <c r="E55" s="240" t="s">
        <v>273</v>
      </c>
      <c r="F55" s="246"/>
      <c r="G55" s="178" t="s">
        <v>419</v>
      </c>
      <c r="H55" s="118"/>
      <c r="J55" s="235"/>
      <c r="K55" s="178"/>
      <c r="L55" s="178"/>
      <c r="M55" s="246"/>
      <c r="N55" s="101"/>
      <c r="O55" s="101"/>
      <c r="P55" s="101"/>
      <c r="Q55" s="101"/>
      <c r="R55" s="101"/>
      <c r="S55" s="101"/>
      <c r="T55" s="101"/>
      <c r="U55" s="101"/>
      <c r="V55" s="101"/>
      <c r="W55" s="101"/>
    </row>
    <row r="56" spans="2:23" s="4" customFormat="1" ht="50.1" customHeight="1" x14ac:dyDescent="0.2">
      <c r="B56" s="199"/>
      <c r="C56" s="199"/>
      <c r="D56" s="237"/>
      <c r="E56" s="237"/>
      <c r="F56" s="233"/>
      <c r="G56" s="200"/>
      <c r="H56" s="118"/>
      <c r="J56" s="199"/>
      <c r="K56" s="200"/>
      <c r="L56" s="200"/>
      <c r="M56" s="233"/>
      <c r="N56" s="94"/>
      <c r="O56" s="94"/>
      <c r="P56" s="94"/>
      <c r="Q56" s="94"/>
      <c r="R56" s="94"/>
      <c r="S56" s="94"/>
      <c r="T56" s="94"/>
      <c r="U56" s="94"/>
      <c r="V56" s="94"/>
      <c r="W56" s="94"/>
    </row>
    <row r="57" spans="2:23" s="4" customFormat="1" x14ac:dyDescent="0.2">
      <c r="B57" s="117" t="s">
        <v>385</v>
      </c>
      <c r="C57" s="109">
        <v>0</v>
      </c>
      <c r="D57" s="109">
        <v>0</v>
      </c>
      <c r="E57" s="116">
        <v>0</v>
      </c>
      <c r="F57" s="109"/>
      <c r="G57" s="110"/>
      <c r="J57" s="228" t="s">
        <v>422</v>
      </c>
      <c r="K57" s="247"/>
      <c r="L57" s="228" t="s">
        <v>423</v>
      </c>
      <c r="M57" s="247"/>
    </row>
    <row r="58" spans="2:23" s="4" customFormat="1" ht="14.45" customHeight="1" x14ac:dyDescent="0.2">
      <c r="B58" s="76" t="s">
        <v>420</v>
      </c>
      <c r="C58" s="102">
        <v>6.5196000000000032</v>
      </c>
      <c r="D58" s="102">
        <v>57.038400000000003</v>
      </c>
      <c r="E58" s="102">
        <v>1.4925500000000036</v>
      </c>
      <c r="F58" s="102">
        <f>AVERAGE(C58:E58)</f>
        <v>21.683516666666673</v>
      </c>
      <c r="G58" s="111"/>
      <c r="J58" s="234" t="s">
        <v>415</v>
      </c>
      <c r="K58" s="248"/>
      <c r="L58" s="249" t="s">
        <v>421</v>
      </c>
      <c r="M58" s="250"/>
    </row>
    <row r="59" spans="2:23" s="4" customFormat="1" ht="14.45" customHeight="1" x14ac:dyDescent="0.2">
      <c r="B59" s="76" t="s">
        <v>143</v>
      </c>
      <c r="C59" s="102">
        <v>12.9108</v>
      </c>
      <c r="D59" s="102">
        <v>54.671500000000009</v>
      </c>
      <c r="E59" s="102">
        <v>13.146750000000008</v>
      </c>
      <c r="F59" s="102">
        <f t="shared" ref="F59:F70" si="0">AVERAGE(C59:E59)</f>
        <v>26.909683333333337</v>
      </c>
      <c r="G59" s="111"/>
      <c r="J59" s="234" t="s">
        <v>121</v>
      </c>
      <c r="K59" s="248"/>
      <c r="L59" s="249" t="s">
        <v>210</v>
      </c>
      <c r="M59" s="250"/>
    </row>
    <row r="60" spans="2:23" s="4" customFormat="1" ht="14.45" customHeight="1" x14ac:dyDescent="0.2">
      <c r="B60" s="76" t="s">
        <v>388</v>
      </c>
      <c r="C60" s="102">
        <v>97.428349999999995</v>
      </c>
      <c r="D60" s="102">
        <v>95.330800000000011</v>
      </c>
      <c r="E60" s="102">
        <v>66.039584942886037</v>
      </c>
      <c r="F60" s="102">
        <f t="shared" si="0"/>
        <v>86.266244980962014</v>
      </c>
      <c r="G60" s="111">
        <f>F60/F59</f>
        <v>3.2057696076305371</v>
      </c>
      <c r="J60" s="234" t="s">
        <v>132</v>
      </c>
      <c r="K60" s="248"/>
      <c r="L60" s="249" t="s">
        <v>211</v>
      </c>
      <c r="M60" s="250"/>
    </row>
    <row r="61" spans="2:23" s="4" customFormat="1" ht="14.45" customHeight="1" x14ac:dyDescent="0.2">
      <c r="B61" s="76" t="s">
        <v>24</v>
      </c>
      <c r="C61" s="102">
        <v>48.6113</v>
      </c>
      <c r="D61" s="102">
        <v>52.161600000000007</v>
      </c>
      <c r="E61" s="102">
        <v>40.659849999999999</v>
      </c>
      <c r="F61" s="102">
        <f t="shared" si="0"/>
        <v>47.14425</v>
      </c>
      <c r="G61" s="111"/>
      <c r="J61" s="234" t="s">
        <v>113</v>
      </c>
      <c r="K61" s="248"/>
      <c r="L61" s="249" t="s">
        <v>232</v>
      </c>
      <c r="M61" s="250"/>
    </row>
    <row r="62" spans="2:23" s="4" customFormat="1" ht="14.45" customHeight="1" x14ac:dyDescent="0.2">
      <c r="B62" s="76" t="s">
        <v>387</v>
      </c>
      <c r="C62" s="102">
        <v>97.882300000000001</v>
      </c>
      <c r="D62" s="102">
        <v>75.911500000000004</v>
      </c>
      <c r="E62" s="102">
        <v>56.851215191032132</v>
      </c>
      <c r="F62" s="102">
        <f t="shared" si="0"/>
        <v>76.881671730344053</v>
      </c>
      <c r="G62" s="111">
        <f t="shared" ref="G62:G70" si="1">F62/F61</f>
        <v>1.6307751577412739</v>
      </c>
      <c r="J62" s="197" t="s">
        <v>218</v>
      </c>
      <c r="K62" s="198"/>
      <c r="L62" s="251" t="s">
        <v>217</v>
      </c>
      <c r="M62" s="252"/>
    </row>
    <row r="63" spans="2:23" s="4" customFormat="1" ht="14.45" customHeight="1" x14ac:dyDescent="0.2">
      <c r="B63" s="76" t="s">
        <v>121</v>
      </c>
      <c r="C63" s="102">
        <v>31.155950000000004</v>
      </c>
      <c r="D63" s="102">
        <v>38.510900000000007</v>
      </c>
      <c r="E63" s="102">
        <v>-13.842299999999996</v>
      </c>
      <c r="F63" s="102">
        <f t="shared" si="0"/>
        <v>18.60818333333334</v>
      </c>
      <c r="G63" s="111"/>
    </row>
    <row r="64" spans="2:23" s="4" customFormat="1" x14ac:dyDescent="0.2">
      <c r="B64" s="76" t="s">
        <v>395</v>
      </c>
      <c r="C64" s="102">
        <v>99.079149999999998</v>
      </c>
      <c r="D64" s="102">
        <v>95.712500000000006</v>
      </c>
      <c r="E64" s="102">
        <v>57.972556398459353</v>
      </c>
      <c r="F64" s="102">
        <f t="shared" si="0"/>
        <v>84.254735466153122</v>
      </c>
      <c r="G64" s="111">
        <f t="shared" si="1"/>
        <v>4.527832403457964</v>
      </c>
      <c r="K64" s="101"/>
      <c r="L64" s="101"/>
      <c r="M64" s="93"/>
    </row>
    <row r="65" spans="2:13" s="4" customFormat="1" x14ac:dyDescent="0.2">
      <c r="B65" s="76" t="s">
        <v>132</v>
      </c>
      <c r="C65" s="102">
        <v>9.3775500000000029</v>
      </c>
      <c r="D65" s="102">
        <v>55.473299999999995</v>
      </c>
      <c r="E65" s="102">
        <v>5.2089000000000052</v>
      </c>
      <c r="F65" s="102">
        <f t="shared" si="0"/>
        <v>23.353249999999999</v>
      </c>
      <c r="G65" s="111"/>
      <c r="K65" s="101"/>
      <c r="L65" s="101"/>
      <c r="M65" s="93"/>
    </row>
    <row r="66" spans="2:13" s="4" customFormat="1" x14ac:dyDescent="0.2">
      <c r="B66" s="76" t="s">
        <v>396</v>
      </c>
      <c r="C66" s="102">
        <v>97.397400000000005</v>
      </c>
      <c r="D66" s="102">
        <v>96.575100000000006</v>
      </c>
      <c r="E66" s="102">
        <v>57.619491983867171</v>
      </c>
      <c r="F66" s="102">
        <f t="shared" si="0"/>
        <v>83.86399732795573</v>
      </c>
      <c r="G66" s="111">
        <f t="shared" si="1"/>
        <v>3.591106048535246</v>
      </c>
      <c r="K66" s="101"/>
      <c r="L66" s="101"/>
      <c r="M66" s="93"/>
    </row>
    <row r="67" spans="2:13" s="4" customFormat="1" x14ac:dyDescent="0.2">
      <c r="B67" s="76" t="s">
        <v>218</v>
      </c>
      <c r="C67" s="102">
        <v>11.217349999999998</v>
      </c>
      <c r="D67" s="102">
        <v>63.565600000000003</v>
      </c>
      <c r="E67" s="102">
        <v>28.707450000000001</v>
      </c>
      <c r="F67" s="102">
        <f t="shared" si="0"/>
        <v>34.4968</v>
      </c>
      <c r="G67" s="111"/>
      <c r="K67" s="101"/>
      <c r="L67" s="101"/>
      <c r="M67" s="93"/>
    </row>
    <row r="68" spans="2:13" s="4" customFormat="1" x14ac:dyDescent="0.2">
      <c r="B68" s="76" t="s">
        <v>397</v>
      </c>
      <c r="C68" s="102">
        <v>99.507750000000001</v>
      </c>
      <c r="D68" s="102">
        <v>98.375500000000002</v>
      </c>
      <c r="E68" s="102">
        <v>92.489002468592616</v>
      </c>
      <c r="F68" s="102">
        <f t="shared" si="0"/>
        <v>96.790750822864197</v>
      </c>
      <c r="G68" s="111">
        <f t="shared" si="1"/>
        <v>2.8057892564778237</v>
      </c>
      <c r="K68" s="101"/>
      <c r="L68" s="101"/>
      <c r="M68" s="93"/>
    </row>
    <row r="69" spans="2:13" s="4" customFormat="1" x14ac:dyDescent="0.2">
      <c r="B69" s="76" t="s">
        <v>113</v>
      </c>
      <c r="C69" s="102">
        <v>23.611600000000003</v>
      </c>
      <c r="D69" s="102">
        <v>61.834699999999998</v>
      </c>
      <c r="E69" s="102">
        <v>20.51275</v>
      </c>
      <c r="F69" s="102">
        <f t="shared" si="0"/>
        <v>35.319683333333337</v>
      </c>
      <c r="G69" s="111"/>
      <c r="K69" s="101"/>
      <c r="L69" s="101"/>
      <c r="M69" s="93"/>
    </row>
    <row r="70" spans="2:13" s="4" customFormat="1" x14ac:dyDescent="0.2">
      <c r="B70" s="76" t="s">
        <v>398</v>
      </c>
      <c r="C70" s="102">
        <v>97.549549999999996</v>
      </c>
      <c r="D70" s="102">
        <v>90.59859999999999</v>
      </c>
      <c r="E70" s="102">
        <v>68.848577949314389</v>
      </c>
      <c r="F70" s="102">
        <f t="shared" si="0"/>
        <v>85.665575983104802</v>
      </c>
      <c r="G70" s="111">
        <f t="shared" si="1"/>
        <v>2.425434429143281</v>
      </c>
      <c r="J70" s="163"/>
      <c r="K70" s="163"/>
      <c r="L70" s="163"/>
      <c r="M70" s="163"/>
    </row>
    <row r="71" spans="2:13" x14ac:dyDescent="0.2">
      <c r="B71" s="171"/>
      <c r="C71" s="168"/>
      <c r="D71" s="168"/>
      <c r="E71" s="168"/>
      <c r="F71" s="168"/>
      <c r="G71" s="169"/>
    </row>
  </sheetData>
  <sheetProtection algorithmName="SHA-512" hashValue="MJET3b3Yq/iR7W3dPUDGTvZlijPXKYD4BinM6j8YxsW7eJ4wGLfPDuxxpaR4XPktzcyoH1+RxXS1iNupsmGrRg==" saltValue="qGQPgoiG8mKCUZ0Bxjy6fA==" spinCount="100000" sheet="1" formatCells="0" formatColumns="0" formatRows="0" insertColumns="0" insertRows="0" insertHyperlinks="0" deleteColumns="0" deleteRows="0" sort="0" autoFilter="0" pivotTables="0"/>
  <mergeCells count="37">
    <mergeCell ref="J60:K60"/>
    <mergeCell ref="L60:M60"/>
    <mergeCell ref="J61:K61"/>
    <mergeCell ref="L61:M61"/>
    <mergeCell ref="J62:K62"/>
    <mergeCell ref="L62:M62"/>
    <mergeCell ref="J57:K57"/>
    <mergeCell ref="L57:M57"/>
    <mergeCell ref="J58:K58"/>
    <mergeCell ref="L58:M58"/>
    <mergeCell ref="J59:K59"/>
    <mergeCell ref="L59:M59"/>
    <mergeCell ref="B54:B56"/>
    <mergeCell ref="C54:E54"/>
    <mergeCell ref="F54:F56"/>
    <mergeCell ref="J54:M56"/>
    <mergeCell ref="C55:C56"/>
    <mergeCell ref="D55:D56"/>
    <mergeCell ref="E55:E56"/>
    <mergeCell ref="G55:G56"/>
    <mergeCell ref="B49:C49"/>
    <mergeCell ref="E49:H49"/>
    <mergeCell ref="J49:M50"/>
    <mergeCell ref="E50:H50"/>
    <mergeCell ref="B53:G53"/>
    <mergeCell ref="A1:M1"/>
    <mergeCell ref="A2:I2"/>
    <mergeCell ref="J2:M2"/>
    <mergeCell ref="A3:A4"/>
    <mergeCell ref="B3:B4"/>
    <mergeCell ref="C3:E3"/>
    <mergeCell ref="F3:F4"/>
    <mergeCell ref="G3:G4"/>
    <mergeCell ref="J3:J4"/>
    <mergeCell ref="K3:K4"/>
    <mergeCell ref="L3:L4"/>
    <mergeCell ref="M3:M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0401-FCDE-403F-820F-8C2C8925981A}">
  <dimension ref="A1:J80"/>
  <sheetViews>
    <sheetView zoomScale="98" zoomScaleNormal="98" workbookViewId="0">
      <selection activeCell="F40" sqref="F40"/>
    </sheetView>
  </sheetViews>
  <sheetFormatPr defaultColWidth="8.7109375" defaultRowHeight="12.75" x14ac:dyDescent="0.25"/>
  <cols>
    <col min="1" max="1" width="20.28515625" style="8" customWidth="1"/>
    <col min="2" max="3" width="24.85546875" style="8" customWidth="1"/>
    <col min="4" max="4" width="27.85546875" style="8" customWidth="1"/>
    <col min="5" max="5" width="24.42578125" style="8" customWidth="1"/>
    <col min="6" max="6" width="23.85546875" style="8" customWidth="1"/>
    <col min="7" max="7" width="26.85546875" style="8" customWidth="1"/>
    <col min="8" max="8" width="28.42578125" style="8" customWidth="1"/>
    <col min="9" max="9" width="23.5703125" style="8" customWidth="1"/>
    <col min="10" max="10" width="27.140625" style="8" customWidth="1"/>
    <col min="11" max="16384" width="8.7109375" style="8"/>
  </cols>
  <sheetData>
    <row r="1" spans="1:10" s="14" customFormat="1" ht="38.25" x14ac:dyDescent="0.25">
      <c r="A1" s="138" t="s">
        <v>315</v>
      </c>
      <c r="B1" s="143" t="s">
        <v>359</v>
      </c>
      <c r="C1" s="147" t="s">
        <v>316</v>
      </c>
      <c r="D1" s="137" t="s">
        <v>360</v>
      </c>
      <c r="E1" s="123"/>
      <c r="F1" s="149" t="s">
        <v>315</v>
      </c>
      <c r="G1" s="150" t="s">
        <v>359</v>
      </c>
      <c r="H1" s="149" t="s">
        <v>316</v>
      </c>
      <c r="I1" s="150" t="s">
        <v>361</v>
      </c>
    </row>
    <row r="2" spans="1:10" s="16" customFormat="1" ht="25.5" x14ac:dyDescent="0.25">
      <c r="A2" s="139"/>
      <c r="B2" s="143" t="s">
        <v>314</v>
      </c>
      <c r="C2" s="143"/>
      <c r="D2" s="137" t="s">
        <v>314</v>
      </c>
      <c r="E2" s="150"/>
      <c r="F2" s="143"/>
      <c r="G2" s="137" t="s">
        <v>314</v>
      </c>
      <c r="H2" s="17"/>
      <c r="I2" s="137" t="s">
        <v>314</v>
      </c>
      <c r="J2" s="152"/>
    </row>
    <row r="3" spans="1:10" s="14" customFormat="1" x14ac:dyDescent="0.25">
      <c r="A3" s="144"/>
      <c r="B3" s="123"/>
      <c r="C3" s="123"/>
      <c r="D3" s="145"/>
      <c r="E3" s="83"/>
      <c r="F3" s="144"/>
      <c r="G3" s="123"/>
      <c r="H3" s="123"/>
      <c r="I3" s="145"/>
    </row>
    <row r="4" spans="1:10" x14ac:dyDescent="0.25">
      <c r="A4" s="120" t="s">
        <v>29</v>
      </c>
      <c r="B4" s="94" t="s">
        <v>317</v>
      </c>
      <c r="C4" s="94" t="s">
        <v>143</v>
      </c>
      <c r="D4" s="122" t="s">
        <v>318</v>
      </c>
      <c r="F4" s="120" t="s">
        <v>36</v>
      </c>
      <c r="G4" s="94" t="s">
        <v>317</v>
      </c>
      <c r="H4" s="94" t="s">
        <v>143</v>
      </c>
      <c r="I4" s="122" t="s">
        <v>318</v>
      </c>
    </row>
    <row r="5" spans="1:10" x14ac:dyDescent="0.25">
      <c r="A5" s="120"/>
      <c r="B5" s="94" t="s">
        <v>318</v>
      </c>
      <c r="C5" s="94"/>
      <c r="D5" s="122" t="s">
        <v>302</v>
      </c>
      <c r="F5" s="120"/>
      <c r="G5" s="94" t="s">
        <v>318</v>
      </c>
      <c r="H5" s="94"/>
      <c r="I5" s="122" t="s">
        <v>302</v>
      </c>
    </row>
    <row r="6" spans="1:10" x14ac:dyDescent="0.25">
      <c r="A6" s="120"/>
      <c r="B6" s="94" t="s">
        <v>309</v>
      </c>
      <c r="C6" s="94"/>
      <c r="D6" s="122" t="s">
        <v>312</v>
      </c>
      <c r="F6" s="120"/>
      <c r="G6" s="94" t="s">
        <v>309</v>
      </c>
      <c r="H6" s="94"/>
      <c r="I6" s="122" t="s">
        <v>312</v>
      </c>
    </row>
    <row r="7" spans="1:10" x14ac:dyDescent="0.25">
      <c r="A7" s="120"/>
      <c r="B7" s="94" t="s">
        <v>319</v>
      </c>
      <c r="C7" s="94"/>
      <c r="D7" s="122" t="s">
        <v>321</v>
      </c>
      <c r="F7" s="120"/>
      <c r="G7" s="94" t="s">
        <v>319</v>
      </c>
      <c r="H7" s="94"/>
      <c r="I7" s="122" t="s">
        <v>321</v>
      </c>
    </row>
    <row r="8" spans="1:10" x14ac:dyDescent="0.25">
      <c r="A8" s="120"/>
      <c r="B8" s="94" t="s">
        <v>320</v>
      </c>
      <c r="C8" s="94"/>
      <c r="D8" s="122" t="s">
        <v>322</v>
      </c>
      <c r="F8" s="120"/>
      <c r="G8" s="94" t="s">
        <v>320</v>
      </c>
      <c r="H8" s="94"/>
      <c r="I8" s="122" t="s">
        <v>322</v>
      </c>
    </row>
    <row r="9" spans="1:10" x14ac:dyDescent="0.25">
      <c r="A9" s="120"/>
      <c r="B9" s="94"/>
      <c r="C9" s="94"/>
      <c r="D9" s="122"/>
      <c r="F9" s="120"/>
      <c r="G9" s="94"/>
      <c r="H9" s="94"/>
      <c r="I9" s="122"/>
    </row>
    <row r="10" spans="1:10" x14ac:dyDescent="0.25">
      <c r="A10" s="120" t="s">
        <v>29</v>
      </c>
      <c r="B10" s="94" t="s">
        <v>317</v>
      </c>
      <c r="C10" s="94" t="s">
        <v>113</v>
      </c>
      <c r="D10" s="122" t="s">
        <v>318</v>
      </c>
      <c r="F10" s="120" t="s">
        <v>36</v>
      </c>
      <c r="G10" s="94" t="s">
        <v>317</v>
      </c>
      <c r="H10" s="94" t="s">
        <v>113</v>
      </c>
      <c r="I10" s="122" t="s">
        <v>318</v>
      </c>
    </row>
    <row r="11" spans="1:10" x14ac:dyDescent="0.25">
      <c r="A11" s="120"/>
      <c r="B11" s="94" t="s">
        <v>318</v>
      </c>
      <c r="C11" s="94"/>
      <c r="D11" s="122" t="s">
        <v>302</v>
      </c>
      <c r="F11" s="120"/>
      <c r="G11" s="94" t="s">
        <v>318</v>
      </c>
      <c r="H11" s="94"/>
      <c r="I11" s="122" t="s">
        <v>302</v>
      </c>
    </row>
    <row r="12" spans="1:10" x14ac:dyDescent="0.25">
      <c r="A12" s="120"/>
      <c r="B12" s="94" t="s">
        <v>309</v>
      </c>
      <c r="C12" s="94"/>
      <c r="D12" s="122" t="s">
        <v>312</v>
      </c>
      <c r="F12" s="120"/>
      <c r="G12" s="94" t="s">
        <v>309</v>
      </c>
      <c r="H12" s="94"/>
      <c r="I12" s="122" t="s">
        <v>312</v>
      </c>
    </row>
    <row r="13" spans="1:10" x14ac:dyDescent="0.25">
      <c r="A13" s="120"/>
      <c r="B13" s="94" t="s">
        <v>319</v>
      </c>
      <c r="C13" s="94"/>
      <c r="D13" s="122" t="s">
        <v>321</v>
      </c>
      <c r="F13" s="120"/>
      <c r="G13" s="94" t="s">
        <v>319</v>
      </c>
      <c r="H13" s="94"/>
      <c r="I13" s="122" t="s">
        <v>321</v>
      </c>
    </row>
    <row r="14" spans="1:10" x14ac:dyDescent="0.25">
      <c r="A14" s="120"/>
      <c r="B14" s="94" t="s">
        <v>320</v>
      </c>
      <c r="C14" s="94"/>
      <c r="D14" s="122" t="s">
        <v>322</v>
      </c>
      <c r="F14" s="120"/>
      <c r="G14" s="94" t="s">
        <v>320</v>
      </c>
      <c r="H14" s="94"/>
      <c r="I14" s="122" t="s">
        <v>322</v>
      </c>
    </row>
    <row r="15" spans="1:10" x14ac:dyDescent="0.25">
      <c r="A15" s="120"/>
      <c r="B15" s="94"/>
      <c r="C15" s="94"/>
      <c r="D15" s="122"/>
      <c r="F15" s="120"/>
      <c r="G15" s="94"/>
      <c r="H15" s="94"/>
      <c r="I15" s="122"/>
    </row>
    <row r="16" spans="1:10" x14ac:dyDescent="0.25">
      <c r="A16" s="120" t="s">
        <v>29</v>
      </c>
      <c r="B16" s="94" t="s">
        <v>335</v>
      </c>
      <c r="C16" s="94" t="s">
        <v>269</v>
      </c>
      <c r="D16" s="122" t="s">
        <v>302</v>
      </c>
      <c r="F16" s="120" t="s">
        <v>36</v>
      </c>
      <c r="G16" s="94" t="s">
        <v>335</v>
      </c>
      <c r="H16" s="94" t="s">
        <v>269</v>
      </c>
      <c r="I16" s="122" t="s">
        <v>302</v>
      </c>
    </row>
    <row r="17" spans="1:10" x14ac:dyDescent="0.25">
      <c r="A17" s="120"/>
      <c r="B17" s="94" t="s">
        <v>336</v>
      </c>
      <c r="C17" s="94"/>
      <c r="D17" s="122" t="s">
        <v>312</v>
      </c>
      <c r="F17" s="120"/>
      <c r="G17" s="94" t="s">
        <v>336</v>
      </c>
      <c r="H17" s="94"/>
      <c r="I17" s="122" t="s">
        <v>312</v>
      </c>
    </row>
    <row r="18" spans="1:10" x14ac:dyDescent="0.25">
      <c r="A18" s="120"/>
      <c r="B18" s="94" t="s">
        <v>285</v>
      </c>
      <c r="C18" s="94"/>
      <c r="D18" s="122" t="s">
        <v>321</v>
      </c>
      <c r="F18" s="120"/>
      <c r="G18" s="94" t="s">
        <v>285</v>
      </c>
      <c r="H18" s="94"/>
      <c r="I18" s="122" t="s">
        <v>321</v>
      </c>
    </row>
    <row r="19" spans="1:10" x14ac:dyDescent="0.25">
      <c r="A19" s="120"/>
      <c r="B19" s="94" t="s">
        <v>341</v>
      </c>
      <c r="C19" s="94"/>
      <c r="D19" s="122" t="s">
        <v>322</v>
      </c>
      <c r="F19" s="120"/>
      <c r="G19" s="94" t="s">
        <v>341</v>
      </c>
      <c r="H19" s="94"/>
      <c r="I19" s="122" t="s">
        <v>322</v>
      </c>
    </row>
    <row r="20" spans="1:10" x14ac:dyDescent="0.25">
      <c r="A20" s="120"/>
      <c r="B20" s="94" t="s">
        <v>342</v>
      </c>
      <c r="C20" s="94"/>
      <c r="D20" s="122" t="s">
        <v>343</v>
      </c>
      <c r="F20" s="120"/>
      <c r="G20" s="94" t="s">
        <v>342</v>
      </c>
      <c r="H20" s="94"/>
      <c r="I20" s="94" t="s">
        <v>343</v>
      </c>
      <c r="J20" s="94"/>
    </row>
    <row r="21" spans="1:10" x14ac:dyDescent="0.25">
      <c r="A21" s="120"/>
      <c r="B21" s="94"/>
      <c r="C21" s="94"/>
      <c r="D21" s="122"/>
      <c r="F21" s="120"/>
      <c r="G21" s="94"/>
      <c r="H21" s="94"/>
      <c r="I21" s="122"/>
    </row>
    <row r="22" spans="1:10" x14ac:dyDescent="0.25">
      <c r="A22" s="120" t="s">
        <v>29</v>
      </c>
      <c r="B22" s="94" t="s">
        <v>332</v>
      </c>
      <c r="C22" s="94" t="s">
        <v>121</v>
      </c>
      <c r="D22" s="122" t="s">
        <v>338</v>
      </c>
      <c r="F22" s="120" t="s">
        <v>36</v>
      </c>
      <c r="G22" s="94" t="s">
        <v>332</v>
      </c>
      <c r="H22" s="94" t="s">
        <v>121</v>
      </c>
      <c r="I22" s="122" t="s">
        <v>338</v>
      </c>
    </row>
    <row r="23" spans="1:10" x14ac:dyDescent="0.25">
      <c r="A23" s="120"/>
      <c r="B23" s="94" t="s">
        <v>335</v>
      </c>
      <c r="C23" s="94"/>
      <c r="D23" s="122" t="s">
        <v>339</v>
      </c>
      <c r="F23" s="120"/>
      <c r="G23" s="94" t="s">
        <v>335</v>
      </c>
      <c r="H23" s="94"/>
      <c r="I23" s="122" t="s">
        <v>339</v>
      </c>
    </row>
    <row r="24" spans="1:10" x14ac:dyDescent="0.25">
      <c r="A24" s="120"/>
      <c r="B24" s="94" t="s">
        <v>336</v>
      </c>
      <c r="C24" s="94"/>
      <c r="D24" s="122" t="s">
        <v>292</v>
      </c>
      <c r="F24" s="120"/>
      <c r="G24" s="94" t="s">
        <v>336</v>
      </c>
      <c r="H24" s="94"/>
      <c r="I24" s="122" t="s">
        <v>292</v>
      </c>
    </row>
    <row r="25" spans="1:10" x14ac:dyDescent="0.25">
      <c r="A25" s="120"/>
      <c r="B25" s="94" t="s">
        <v>285</v>
      </c>
      <c r="C25" s="94"/>
      <c r="D25" s="122" t="s">
        <v>289</v>
      </c>
      <c r="F25" s="120"/>
      <c r="G25" s="94" t="s">
        <v>285</v>
      </c>
      <c r="H25" s="94"/>
      <c r="I25" s="122" t="s">
        <v>289</v>
      </c>
    </row>
    <row r="26" spans="1:10" x14ac:dyDescent="0.25">
      <c r="A26" s="120"/>
      <c r="B26" s="94" t="s">
        <v>337</v>
      </c>
      <c r="C26" s="94"/>
      <c r="D26" s="122" t="s">
        <v>340</v>
      </c>
      <c r="F26" s="120"/>
      <c r="G26" s="94" t="s">
        <v>337</v>
      </c>
      <c r="H26" s="94"/>
      <c r="I26" s="122" t="s">
        <v>340</v>
      </c>
    </row>
    <row r="27" spans="1:10" x14ac:dyDescent="0.25">
      <c r="A27" s="120"/>
      <c r="B27" s="94"/>
      <c r="C27" s="94"/>
      <c r="D27" s="122"/>
      <c r="F27" s="120"/>
      <c r="G27" s="94"/>
      <c r="H27" s="94"/>
      <c r="I27" s="122"/>
    </row>
    <row r="28" spans="1:10" x14ac:dyDescent="0.25">
      <c r="A28" s="120" t="s">
        <v>29</v>
      </c>
      <c r="B28" s="94" t="s">
        <v>335</v>
      </c>
      <c r="C28" s="94" t="s">
        <v>132</v>
      </c>
      <c r="D28" s="122" t="s">
        <v>302</v>
      </c>
      <c r="F28" s="120" t="s">
        <v>36</v>
      </c>
      <c r="G28" s="94" t="s">
        <v>335</v>
      </c>
      <c r="H28" s="94" t="s">
        <v>132</v>
      </c>
      <c r="I28" s="122" t="s">
        <v>302</v>
      </c>
    </row>
    <row r="29" spans="1:10" x14ac:dyDescent="0.25">
      <c r="A29" s="120"/>
      <c r="B29" s="94" t="s">
        <v>336</v>
      </c>
      <c r="C29" s="94"/>
      <c r="D29" s="122" t="s">
        <v>312</v>
      </c>
      <c r="F29" s="120"/>
      <c r="G29" s="94" t="s">
        <v>336</v>
      </c>
      <c r="H29" s="94"/>
      <c r="I29" s="122" t="s">
        <v>312</v>
      </c>
    </row>
    <row r="30" spans="1:10" x14ac:dyDescent="0.25">
      <c r="A30" s="128"/>
      <c r="B30" s="94" t="s">
        <v>285</v>
      </c>
      <c r="C30" s="94"/>
      <c r="D30" s="122" t="s">
        <v>321</v>
      </c>
      <c r="F30" s="120"/>
      <c r="G30" s="94" t="s">
        <v>285</v>
      </c>
      <c r="H30" s="94"/>
      <c r="I30" s="122" t="s">
        <v>321</v>
      </c>
    </row>
    <row r="31" spans="1:10" x14ac:dyDescent="0.25">
      <c r="A31" s="128"/>
      <c r="B31" s="94" t="s">
        <v>341</v>
      </c>
      <c r="C31" s="94"/>
      <c r="D31" s="122" t="s">
        <v>322</v>
      </c>
      <c r="F31" s="120"/>
      <c r="G31" s="94" t="s">
        <v>341</v>
      </c>
      <c r="H31" s="94"/>
      <c r="I31" s="122" t="s">
        <v>322</v>
      </c>
    </row>
    <row r="32" spans="1:10" x14ac:dyDescent="0.25">
      <c r="A32" s="128"/>
      <c r="B32" s="94" t="s">
        <v>342</v>
      </c>
      <c r="C32" s="94"/>
      <c r="D32" s="122" t="s">
        <v>343</v>
      </c>
      <c r="F32" s="128"/>
      <c r="G32" s="94" t="s">
        <v>342</v>
      </c>
      <c r="H32" s="94"/>
      <c r="I32" s="122" t="s">
        <v>343</v>
      </c>
    </row>
    <row r="33" spans="1:9" x14ac:dyDescent="0.25">
      <c r="A33" s="141"/>
      <c r="B33" s="103"/>
      <c r="C33" s="103"/>
      <c r="D33" s="142"/>
      <c r="F33" s="141"/>
      <c r="G33" s="103"/>
      <c r="H33" s="103"/>
      <c r="I33" s="142"/>
    </row>
    <row r="34" spans="1:9" x14ac:dyDescent="0.25">
      <c r="A34" s="94"/>
      <c r="B34" s="94"/>
      <c r="C34" s="94"/>
      <c r="D34" s="94"/>
      <c r="F34" s="94"/>
      <c r="G34" s="94"/>
      <c r="H34" s="94"/>
      <c r="I34" s="94"/>
    </row>
    <row r="35" spans="1:9" x14ac:dyDescent="0.25">
      <c r="A35" s="94"/>
      <c r="B35" s="94"/>
      <c r="C35" s="94"/>
      <c r="D35" s="94"/>
      <c r="F35" s="94"/>
      <c r="G35" s="94"/>
      <c r="H35" s="94"/>
      <c r="I35" s="94"/>
    </row>
    <row r="36" spans="1:9" s="14" customFormat="1" ht="38.25" x14ac:dyDescent="0.25">
      <c r="A36" s="147" t="s">
        <v>315</v>
      </c>
      <c r="B36" s="143" t="s">
        <v>362</v>
      </c>
      <c r="C36" s="147" t="s">
        <v>316</v>
      </c>
      <c r="D36" s="137" t="s">
        <v>360</v>
      </c>
      <c r="E36" s="123"/>
      <c r="F36" s="123"/>
      <c r="G36" s="123"/>
      <c r="H36" s="123"/>
      <c r="I36" s="123"/>
    </row>
    <row r="37" spans="1:9" s="16" customFormat="1" ht="25.5" x14ac:dyDescent="0.25">
      <c r="A37" s="143"/>
      <c r="B37" s="143" t="s">
        <v>314</v>
      </c>
      <c r="C37" s="137"/>
      <c r="D37" s="146" t="s">
        <v>314</v>
      </c>
      <c r="E37" s="148"/>
      <c r="F37" s="24"/>
      <c r="G37" s="24"/>
      <c r="H37" s="24"/>
      <c r="I37" s="24"/>
    </row>
    <row r="38" spans="1:9" s="14" customFormat="1" x14ac:dyDescent="0.25">
      <c r="A38" s="144"/>
      <c r="B38" s="123"/>
      <c r="C38" s="123"/>
      <c r="D38" s="145"/>
      <c r="E38" s="83"/>
      <c r="F38" s="123"/>
      <c r="G38" s="123"/>
      <c r="H38" s="123"/>
      <c r="I38" s="123"/>
    </row>
    <row r="39" spans="1:9" x14ac:dyDescent="0.25">
      <c r="A39" s="120" t="s">
        <v>29</v>
      </c>
      <c r="B39" s="94" t="s">
        <v>287</v>
      </c>
      <c r="C39" s="94" t="s">
        <v>243</v>
      </c>
      <c r="D39" s="122" t="s">
        <v>331</v>
      </c>
    </row>
    <row r="40" spans="1:9" x14ac:dyDescent="0.25">
      <c r="A40" s="128"/>
      <c r="B40" s="94" t="s">
        <v>293</v>
      </c>
      <c r="C40" s="94"/>
      <c r="D40" s="122" t="s">
        <v>317</v>
      </c>
    </row>
    <row r="41" spans="1:9" x14ac:dyDescent="0.25">
      <c r="A41" s="128"/>
      <c r="B41" s="94" t="s">
        <v>344</v>
      </c>
      <c r="C41" s="94"/>
      <c r="D41" s="122" t="s">
        <v>285</v>
      </c>
    </row>
    <row r="42" spans="1:9" x14ac:dyDescent="0.25">
      <c r="A42" s="128"/>
      <c r="B42" s="94" t="s">
        <v>325</v>
      </c>
      <c r="C42" s="94"/>
      <c r="D42" s="122" t="s">
        <v>312</v>
      </c>
    </row>
    <row r="43" spans="1:9" x14ac:dyDescent="0.25">
      <c r="A43" s="141"/>
      <c r="B43" s="103" t="s">
        <v>345</v>
      </c>
      <c r="C43" s="103"/>
      <c r="D43" s="142" t="s">
        <v>321</v>
      </c>
    </row>
    <row r="45" spans="1:9" s="14" customFormat="1" ht="38.25" x14ac:dyDescent="0.25">
      <c r="A45" s="140" t="s">
        <v>315</v>
      </c>
      <c r="B45" s="151" t="s">
        <v>359</v>
      </c>
      <c r="C45" s="153" t="s">
        <v>316</v>
      </c>
      <c r="D45" s="154" t="s">
        <v>360</v>
      </c>
      <c r="E45" s="123"/>
      <c r="F45" s="123"/>
      <c r="G45" s="123"/>
      <c r="H45" s="123"/>
      <c r="I45" s="123"/>
    </row>
    <row r="46" spans="1:9" s="14" customFormat="1" ht="29.1" customHeight="1" x14ac:dyDescent="0.25">
      <c r="A46" s="147"/>
      <c r="B46" s="138" t="s">
        <v>327</v>
      </c>
      <c r="C46" s="42"/>
      <c r="D46" s="138" t="s">
        <v>327</v>
      </c>
      <c r="E46" s="123"/>
      <c r="F46" s="123"/>
      <c r="G46" s="123"/>
      <c r="H46" s="123"/>
      <c r="I46" s="123"/>
    </row>
    <row r="47" spans="1:9" s="14" customFormat="1" x14ac:dyDescent="0.25">
      <c r="A47" s="144"/>
      <c r="B47" s="123"/>
      <c r="C47" s="123"/>
      <c r="D47" s="145"/>
      <c r="E47" s="83"/>
      <c r="F47" s="123"/>
      <c r="G47" s="123"/>
      <c r="H47" s="123"/>
      <c r="I47" s="123"/>
    </row>
    <row r="48" spans="1:9" x14ac:dyDescent="0.25">
      <c r="A48" s="120" t="s">
        <v>29</v>
      </c>
      <c r="B48" s="94" t="s">
        <v>302</v>
      </c>
      <c r="C48" s="94" t="s">
        <v>243</v>
      </c>
      <c r="D48" s="122" t="s">
        <v>326</v>
      </c>
    </row>
    <row r="49" spans="1:8" x14ac:dyDescent="0.25">
      <c r="A49" s="128"/>
      <c r="B49" s="94" t="s">
        <v>323</v>
      </c>
      <c r="C49" s="94"/>
      <c r="D49" s="122" t="s">
        <v>317</v>
      </c>
    </row>
    <row r="50" spans="1:8" x14ac:dyDescent="0.25">
      <c r="A50" s="128"/>
      <c r="B50" s="94" t="s">
        <v>312</v>
      </c>
      <c r="C50" s="94"/>
      <c r="D50" s="122" t="s">
        <v>318</v>
      </c>
    </row>
    <row r="51" spans="1:8" x14ac:dyDescent="0.25">
      <c r="A51" s="128"/>
      <c r="B51" s="94" t="s">
        <v>321</v>
      </c>
      <c r="C51" s="94"/>
      <c r="D51" s="122" t="s">
        <v>309</v>
      </c>
    </row>
    <row r="52" spans="1:8" x14ac:dyDescent="0.25">
      <c r="A52" s="128"/>
      <c r="B52" s="94" t="s">
        <v>325</v>
      </c>
      <c r="C52" s="94"/>
      <c r="D52" s="122" t="s">
        <v>319</v>
      </c>
    </row>
    <row r="53" spans="1:8" x14ac:dyDescent="0.25">
      <c r="A53" s="141"/>
      <c r="B53" s="103"/>
      <c r="C53" s="103"/>
      <c r="D53" s="142"/>
    </row>
    <row r="55" spans="1:8" s="115" customFormat="1" x14ac:dyDescent="0.25">
      <c r="A55" s="229" t="s">
        <v>548</v>
      </c>
      <c r="B55" s="229"/>
      <c r="C55" s="229"/>
      <c r="D55" s="229"/>
      <c r="E55" s="229"/>
      <c r="F55" s="229"/>
      <c r="G55" s="229"/>
      <c r="H55" s="229"/>
    </row>
    <row r="56" spans="1:8" s="103" customFormat="1" x14ac:dyDescent="0.25">
      <c r="A56" s="201"/>
      <c r="B56" s="201"/>
      <c r="C56" s="201"/>
      <c r="D56" s="201"/>
      <c r="E56" s="201"/>
      <c r="F56" s="201"/>
      <c r="G56" s="201"/>
      <c r="H56" s="201"/>
    </row>
    <row r="58" spans="1:8" ht="12.95" customHeight="1" x14ac:dyDescent="0.25">
      <c r="A58" s="253"/>
      <c r="B58" s="255"/>
      <c r="C58" s="255"/>
      <c r="D58" s="218" t="s">
        <v>350</v>
      </c>
      <c r="E58" s="218"/>
      <c r="F58" s="218" t="s">
        <v>351</v>
      </c>
      <c r="G58" s="218"/>
      <c r="H58" s="218"/>
    </row>
    <row r="59" spans="1:8" ht="12.95" customHeight="1" x14ac:dyDescent="0.25">
      <c r="A59" s="254"/>
      <c r="B59" s="255"/>
      <c r="C59" s="255"/>
      <c r="D59" s="218"/>
      <c r="E59" s="218"/>
      <c r="F59" s="218"/>
      <c r="G59" s="218"/>
      <c r="H59" s="218"/>
    </row>
    <row r="60" spans="1:8" ht="12.95" customHeight="1" x14ac:dyDescent="0.25">
      <c r="A60" s="217" t="s">
        <v>358</v>
      </c>
      <c r="B60" s="218" t="s">
        <v>352</v>
      </c>
      <c r="C60" s="218" t="s">
        <v>353</v>
      </c>
      <c r="D60" s="218" t="s">
        <v>354</v>
      </c>
      <c r="E60" s="218" t="s">
        <v>355</v>
      </c>
      <c r="F60" s="218" t="s">
        <v>352</v>
      </c>
      <c r="G60" s="218" t="s">
        <v>353</v>
      </c>
      <c r="H60" s="218" t="s">
        <v>356</v>
      </c>
    </row>
    <row r="61" spans="1:8" ht="12.95" customHeight="1" x14ac:dyDescent="0.25">
      <c r="A61" s="217"/>
      <c r="B61" s="218"/>
      <c r="C61" s="218"/>
      <c r="D61" s="218"/>
      <c r="E61" s="218"/>
      <c r="F61" s="218"/>
      <c r="G61" s="218"/>
      <c r="H61" s="218"/>
    </row>
    <row r="62" spans="1:8" x14ac:dyDescent="0.25">
      <c r="A62" s="217" t="s">
        <v>357</v>
      </c>
      <c r="B62" s="88" t="s">
        <v>29</v>
      </c>
      <c r="C62" s="88" t="s">
        <v>121</v>
      </c>
      <c r="D62" s="88">
        <v>1123.4000000000001</v>
      </c>
      <c r="E62" s="88">
        <v>0</v>
      </c>
      <c r="F62" s="88" t="s">
        <v>285</v>
      </c>
      <c r="G62" s="88" t="s">
        <v>289</v>
      </c>
      <c r="H62" s="88">
        <v>101.45</v>
      </c>
    </row>
    <row r="63" spans="1:8" x14ac:dyDescent="0.25">
      <c r="A63" s="217"/>
      <c r="B63" s="174"/>
      <c r="C63" s="88" t="s">
        <v>132</v>
      </c>
      <c r="D63" s="88">
        <v>928.87</v>
      </c>
      <c r="E63" s="88">
        <v>0</v>
      </c>
      <c r="F63" s="88" t="s">
        <v>285</v>
      </c>
      <c r="G63" s="88" t="s">
        <v>312</v>
      </c>
      <c r="H63" s="88">
        <v>93.3</v>
      </c>
    </row>
    <row r="64" spans="1:8" ht="12.95" customHeight="1" x14ac:dyDescent="0.25">
      <c r="A64" s="217"/>
      <c r="B64" s="88"/>
      <c r="C64" s="88" t="s">
        <v>218</v>
      </c>
      <c r="D64" s="88">
        <v>561.5</v>
      </c>
      <c r="E64" s="88">
        <v>0</v>
      </c>
      <c r="F64" s="88" t="s">
        <v>341</v>
      </c>
      <c r="G64" s="88" t="s">
        <v>312</v>
      </c>
      <c r="H64" s="88">
        <v>93.2</v>
      </c>
    </row>
    <row r="65" spans="1:8" x14ac:dyDescent="0.25">
      <c r="A65" s="217"/>
      <c r="B65" s="174"/>
      <c r="C65" s="88" t="s">
        <v>113</v>
      </c>
      <c r="D65" s="88">
        <v>458.13</v>
      </c>
      <c r="E65" s="88">
        <v>-12.44</v>
      </c>
      <c r="F65" s="88" t="s">
        <v>318</v>
      </c>
      <c r="G65" s="88" t="s">
        <v>302</v>
      </c>
      <c r="H65" s="88">
        <v>78.78</v>
      </c>
    </row>
    <row r="66" spans="1:8" x14ac:dyDescent="0.25">
      <c r="A66" s="217"/>
      <c r="B66" s="174"/>
      <c r="C66" s="88" t="s">
        <v>272</v>
      </c>
      <c r="D66" s="88">
        <v>910.15</v>
      </c>
      <c r="E66" s="88">
        <v>0</v>
      </c>
      <c r="F66" s="88" t="s">
        <v>317</v>
      </c>
      <c r="G66" s="88" t="s">
        <v>302</v>
      </c>
      <c r="H66" s="88">
        <v>100.3</v>
      </c>
    </row>
    <row r="67" spans="1:8" x14ac:dyDescent="0.25">
      <c r="A67" s="217"/>
      <c r="B67" s="88" t="s">
        <v>36</v>
      </c>
      <c r="C67" s="88" t="s">
        <v>121</v>
      </c>
      <c r="D67" s="88">
        <v>119.18</v>
      </c>
      <c r="E67" s="88">
        <v>-0.28999999999999998</v>
      </c>
      <c r="F67" s="88" t="s">
        <v>337</v>
      </c>
      <c r="G67" s="88" t="s">
        <v>292</v>
      </c>
      <c r="H67" s="88">
        <v>27.13</v>
      </c>
    </row>
    <row r="68" spans="1:8" x14ac:dyDescent="0.25">
      <c r="A68" s="217"/>
      <c r="B68" s="174"/>
      <c r="C68" s="88" t="s">
        <v>132</v>
      </c>
      <c r="D68" s="88">
        <v>308.25</v>
      </c>
      <c r="E68" s="88">
        <v>-0.02</v>
      </c>
      <c r="F68" s="88" t="s">
        <v>341</v>
      </c>
      <c r="G68" s="88" t="s">
        <v>312</v>
      </c>
      <c r="H68" s="88">
        <v>64.040000000000006</v>
      </c>
    </row>
    <row r="69" spans="1:8" x14ac:dyDescent="0.25">
      <c r="A69" s="217"/>
      <c r="B69" s="88"/>
      <c r="C69" s="88" t="s">
        <v>218</v>
      </c>
      <c r="D69" s="88">
        <v>143.69</v>
      </c>
      <c r="E69" s="88">
        <v>0</v>
      </c>
      <c r="F69" s="88" t="s">
        <v>341</v>
      </c>
      <c r="G69" s="88" t="s">
        <v>312</v>
      </c>
      <c r="H69" s="88">
        <v>30</v>
      </c>
    </row>
    <row r="70" spans="1:8" x14ac:dyDescent="0.25">
      <c r="A70" s="217"/>
      <c r="B70" s="174"/>
      <c r="C70" s="88" t="s">
        <v>113</v>
      </c>
      <c r="D70" s="88">
        <v>46.05</v>
      </c>
      <c r="E70" s="88">
        <v>0</v>
      </c>
      <c r="F70" s="88" t="s">
        <v>318</v>
      </c>
      <c r="G70" s="88" t="s">
        <v>302</v>
      </c>
      <c r="H70" s="88">
        <v>10.43</v>
      </c>
    </row>
    <row r="71" spans="1:8" x14ac:dyDescent="0.25">
      <c r="A71" s="217"/>
      <c r="B71" s="174"/>
      <c r="C71" s="88" t="s">
        <v>272</v>
      </c>
      <c r="D71" s="88">
        <v>439.98</v>
      </c>
      <c r="E71" s="88">
        <v>0</v>
      </c>
      <c r="F71" s="88" t="s">
        <v>309</v>
      </c>
      <c r="G71" s="88" t="s">
        <v>312</v>
      </c>
      <c r="H71" s="88">
        <v>61.06</v>
      </c>
    </row>
    <row r="72" spans="1:8" x14ac:dyDescent="0.25">
      <c r="B72" s="100"/>
      <c r="C72" s="25"/>
      <c r="D72" s="25"/>
      <c r="E72" s="25"/>
      <c r="F72" s="25"/>
      <c r="G72" s="25"/>
      <c r="H72" s="25"/>
    </row>
    <row r="74" spans="1:8" ht="12.95" customHeight="1" x14ac:dyDescent="0.25">
      <c r="A74" s="253"/>
      <c r="B74" s="255"/>
      <c r="C74" s="255"/>
      <c r="D74" s="179" t="s">
        <v>350</v>
      </c>
      <c r="E74" s="181"/>
      <c r="F74" s="218" t="s">
        <v>351</v>
      </c>
      <c r="G74" s="218"/>
      <c r="H74" s="218"/>
    </row>
    <row r="75" spans="1:8" ht="12.95" customHeight="1" x14ac:dyDescent="0.25">
      <c r="A75" s="254"/>
      <c r="B75" s="255"/>
      <c r="C75" s="255"/>
      <c r="D75" s="194"/>
      <c r="E75" s="196"/>
      <c r="F75" s="218"/>
      <c r="G75" s="218"/>
      <c r="H75" s="218"/>
    </row>
    <row r="76" spans="1:8" ht="12.95" customHeight="1" x14ac:dyDescent="0.25">
      <c r="A76" s="217" t="s">
        <v>358</v>
      </c>
      <c r="B76" s="218" t="s">
        <v>352</v>
      </c>
      <c r="C76" s="218" t="s">
        <v>353</v>
      </c>
      <c r="D76" s="218" t="s">
        <v>354</v>
      </c>
      <c r="E76" s="218" t="s">
        <v>355</v>
      </c>
      <c r="F76" s="218" t="s">
        <v>352</v>
      </c>
      <c r="G76" s="218" t="s">
        <v>353</v>
      </c>
      <c r="H76" s="218" t="s">
        <v>356</v>
      </c>
    </row>
    <row r="77" spans="1:8" ht="15" customHeight="1" x14ac:dyDescent="0.25">
      <c r="A77" s="217"/>
      <c r="B77" s="218"/>
      <c r="C77" s="218"/>
      <c r="D77" s="218"/>
      <c r="E77" s="218"/>
      <c r="F77" s="218"/>
      <c r="G77" s="218"/>
      <c r="H77" s="218"/>
    </row>
    <row r="78" spans="1:8" x14ac:dyDescent="0.25">
      <c r="A78" s="104" t="s">
        <v>357</v>
      </c>
      <c r="B78" s="88" t="s">
        <v>29</v>
      </c>
      <c r="C78" s="88" t="s">
        <v>243</v>
      </c>
      <c r="D78" s="88">
        <v>276.57</v>
      </c>
      <c r="E78" s="88">
        <v>0</v>
      </c>
      <c r="F78" s="88" t="s">
        <v>293</v>
      </c>
      <c r="G78" s="88" t="s">
        <v>312</v>
      </c>
      <c r="H78" s="88">
        <v>62.9</v>
      </c>
    </row>
    <row r="79" spans="1:8" x14ac:dyDescent="0.25">
      <c r="A79" s="104" t="s">
        <v>274</v>
      </c>
      <c r="B79" s="88" t="s">
        <v>29</v>
      </c>
      <c r="C79" s="88" t="s">
        <v>243</v>
      </c>
      <c r="D79" s="88">
        <v>469.3</v>
      </c>
      <c r="E79" s="88">
        <v>0</v>
      </c>
      <c r="F79" s="88" t="s">
        <v>321</v>
      </c>
      <c r="G79" s="88" t="s">
        <v>317</v>
      </c>
      <c r="H79" s="88">
        <v>45.96</v>
      </c>
    </row>
    <row r="80" spans="1:8" x14ac:dyDescent="0.25">
      <c r="A80" s="14"/>
      <c r="B80" s="25"/>
      <c r="C80" s="25"/>
      <c r="D80" s="25"/>
      <c r="E80" s="25"/>
      <c r="F80" s="25"/>
      <c r="G80" s="25"/>
      <c r="H80" s="25"/>
    </row>
  </sheetData>
  <sheetProtection formatCells="0" formatColumns="0" formatRows="0" insertColumns="0" insertRows="0" insertHyperlinks="0" deleteColumns="0" deleteRows="0" sort="0" autoFilter="0" pivotTables="0"/>
  <mergeCells count="28">
    <mergeCell ref="G76:G77"/>
    <mergeCell ref="H76:H77"/>
    <mergeCell ref="A76:A77"/>
    <mergeCell ref="B76:B77"/>
    <mergeCell ref="C76:C77"/>
    <mergeCell ref="D76:D77"/>
    <mergeCell ref="E76:E77"/>
    <mergeCell ref="F76:F77"/>
    <mergeCell ref="G60:G61"/>
    <mergeCell ref="H60:H61"/>
    <mergeCell ref="A62:A71"/>
    <mergeCell ref="A74:A75"/>
    <mergeCell ref="B74:B75"/>
    <mergeCell ref="C74:C75"/>
    <mergeCell ref="D74:E75"/>
    <mergeCell ref="F74:H75"/>
    <mergeCell ref="A60:A61"/>
    <mergeCell ref="B60:B61"/>
    <mergeCell ref="C60:C61"/>
    <mergeCell ref="D60:D61"/>
    <mergeCell ref="E60:E61"/>
    <mergeCell ref="F60:F61"/>
    <mergeCell ref="A55:H56"/>
    <mergeCell ref="A58:A59"/>
    <mergeCell ref="B58:B59"/>
    <mergeCell ref="C58:C59"/>
    <mergeCell ref="D58:E59"/>
    <mergeCell ref="F58:H5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792B2-9435-4322-AD7F-E5B7EB674DF9}">
  <dimension ref="A1:C13"/>
  <sheetViews>
    <sheetView workbookViewId="0">
      <selection activeCell="C32" sqref="C32"/>
    </sheetView>
  </sheetViews>
  <sheetFormatPr defaultColWidth="8.7109375" defaultRowHeight="12.75" x14ac:dyDescent="0.2"/>
  <cols>
    <col min="1" max="2" width="30.42578125" style="9" customWidth="1"/>
    <col min="3" max="3" width="29.7109375" style="9" customWidth="1"/>
    <col min="4" max="16384" width="8.7109375" style="9"/>
  </cols>
  <sheetData>
    <row r="1" spans="1:3" s="155" customFormat="1" ht="39" customHeight="1" x14ac:dyDescent="0.2">
      <c r="A1" s="200" t="s">
        <v>349</v>
      </c>
      <c r="B1" s="200"/>
      <c r="C1" s="200"/>
    </row>
    <row r="2" spans="1:3" s="156" customFormat="1" ht="27.95" customHeight="1" x14ac:dyDescent="0.25">
      <c r="A2" s="18" t="s">
        <v>348</v>
      </c>
      <c r="B2" s="18" t="s">
        <v>270</v>
      </c>
      <c r="C2" s="18" t="s">
        <v>270</v>
      </c>
    </row>
    <row r="3" spans="1:3" s="157" customFormat="1" ht="17.45" customHeight="1" x14ac:dyDescent="0.2">
      <c r="A3" s="104" t="s">
        <v>271</v>
      </c>
      <c r="B3" s="104" t="s">
        <v>542</v>
      </c>
      <c r="C3" s="104" t="s">
        <v>347</v>
      </c>
    </row>
    <row r="4" spans="1:3" x14ac:dyDescent="0.2">
      <c r="A4" s="8">
        <v>50</v>
      </c>
      <c r="B4" s="8">
        <v>250</v>
      </c>
      <c r="C4" s="8">
        <f>A4/2</f>
        <v>25</v>
      </c>
    </row>
    <row r="5" spans="1:3" x14ac:dyDescent="0.2">
      <c r="A5" s="8">
        <v>10</v>
      </c>
      <c r="B5" s="8">
        <v>50</v>
      </c>
      <c r="C5" s="8">
        <f t="shared" ref="C5:C12" si="0">A5/2</f>
        <v>5</v>
      </c>
    </row>
    <row r="6" spans="1:3" x14ac:dyDescent="0.2">
      <c r="A6" s="8">
        <v>5</v>
      </c>
      <c r="B6" s="8">
        <v>25</v>
      </c>
      <c r="C6" s="8">
        <f t="shared" si="0"/>
        <v>2.5</v>
      </c>
    </row>
    <row r="7" spans="1:3" x14ac:dyDescent="0.2">
      <c r="A7" s="8">
        <v>1</v>
      </c>
      <c r="B7" s="8">
        <v>5</v>
      </c>
      <c r="C7" s="8">
        <f t="shared" si="0"/>
        <v>0.5</v>
      </c>
    </row>
    <row r="8" spans="1:3" x14ac:dyDescent="0.2">
      <c r="A8" s="8">
        <v>0.5</v>
      </c>
      <c r="B8" s="8">
        <v>2.5</v>
      </c>
      <c r="C8" s="8">
        <f t="shared" si="0"/>
        <v>0.25</v>
      </c>
    </row>
    <row r="9" spans="1:3" x14ac:dyDescent="0.2">
      <c r="A9" s="8">
        <v>0.25</v>
      </c>
      <c r="B9" s="8">
        <v>1.25</v>
      </c>
      <c r="C9" s="8">
        <f t="shared" si="0"/>
        <v>0.125</v>
      </c>
    </row>
    <row r="10" spans="1:3" x14ac:dyDescent="0.2">
      <c r="A10" s="8">
        <v>0.05</v>
      </c>
      <c r="B10" s="8">
        <v>0.25</v>
      </c>
      <c r="C10" s="8">
        <f t="shared" si="0"/>
        <v>2.5000000000000001E-2</v>
      </c>
    </row>
    <row r="11" spans="1:3" x14ac:dyDescent="0.2">
      <c r="A11" s="8">
        <v>2.5000000000000001E-2</v>
      </c>
      <c r="B11" s="8">
        <v>0.125</v>
      </c>
      <c r="C11" s="8">
        <f t="shared" si="0"/>
        <v>1.2500000000000001E-2</v>
      </c>
    </row>
    <row r="12" spans="1:3" x14ac:dyDescent="0.2">
      <c r="A12" s="8">
        <v>0</v>
      </c>
      <c r="B12" s="8">
        <v>0</v>
      </c>
      <c r="C12" s="8">
        <f t="shared" si="0"/>
        <v>0</v>
      </c>
    </row>
    <row r="13" spans="1:3" s="131" customFormat="1" x14ac:dyDescent="0.2"/>
  </sheetData>
  <sheetProtection algorithmName="SHA-512" hashValue="U4AO39N2aYoANll6U45DicGAkBYerxvhDj5ymM8ySCmOVBKo30yymj6AOfHEvTf5zRVatMiTf4V8L+KsqLJXIA==" saltValue="jS5FGdJw0Utw163rlcpxyA==" spinCount="100000" sheet="1" formatCells="0" formatColumns="0" formatRows="0" insertColumns="0" insertRows="0" insertHyperlinks="0" deleteColumns="0" deleteRows="0" sort="0" autoFilter="0" pivotTables="0"/>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S1.1_List of inhibitors</vt:lpstr>
      <vt:lpstr>S1.2_Drug screening (HCT116)</vt:lpstr>
      <vt:lpstr>S1.3_Combinations (COAD, GBM)</vt:lpstr>
      <vt:lpstr>S1.4_Percent inhibition (COAD)</vt:lpstr>
      <vt:lpstr>S1.5_Synergy Plots</vt:lpstr>
      <vt:lpstr>S1.6_Cetuximab dose curves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Kshama, Ph.D.</dc:creator>
  <cp:lastModifiedBy>Gupta, Kshama, Ph.D.</cp:lastModifiedBy>
  <dcterms:created xsi:type="dcterms:W3CDTF">2021-08-13T20:34:19Z</dcterms:created>
  <dcterms:modified xsi:type="dcterms:W3CDTF">2022-04-27T20:01:03Z</dcterms:modified>
</cp:coreProperties>
</file>