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UM\BOLSA_INVESTIGAÇAO_2016\Analysis Phaster Phages\Nova versao paper\Enviado Anna\Para submeter a Frontiers in Microbiology\Excel_Supplementary\"/>
    </mc:Choice>
  </mc:AlternateContent>
  <xr:revisionPtr revIDLastSave="0" documentId="13_ncr:1_{748C5928-383F-4BA4-A128-DCFA9715A6FF}" xr6:coauthVersionLast="47" xr6:coauthVersionMax="47" xr10:uidLastSave="{00000000-0000-0000-0000-000000000000}"/>
  <bookViews>
    <workbookView xWindow="-108" yWindow="-108" windowWidth="23256" windowHeight="12456" xr2:uid="{7884C138-D750-495C-80DE-1BD5E128F626}"/>
  </bookViews>
  <sheets>
    <sheet name="Validated prophages (n=55)" sheetId="4" r:id="rId1"/>
  </sheets>
  <definedNames>
    <definedName name="_xlnm._FilterDatabase" localSheetId="0" hidden="1">'Validated prophages (n=55)'!$B$3:$P$3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C60" i="4"/>
  <c r="E61" i="4"/>
  <c r="E60" i="4"/>
  <c r="J58" i="4" l="1"/>
  <c r="J57" i="4"/>
  <c r="J56" i="4"/>
  <c r="J55" i="4"/>
  <c r="J54" i="4"/>
  <c r="J53" i="4"/>
  <c r="J52" i="4"/>
  <c r="J51" i="4"/>
  <c r="F50" i="4"/>
  <c r="J50" i="4" s="1"/>
  <c r="F49" i="4"/>
  <c r="J49" i="4" s="1"/>
  <c r="F48" i="4"/>
  <c r="J48" i="4" s="1"/>
  <c r="J47" i="4"/>
  <c r="F46" i="4"/>
  <c r="J46" i="4" s="1"/>
  <c r="F45" i="4"/>
  <c r="J45" i="4" s="1"/>
  <c r="F44" i="4"/>
  <c r="J44" i="4" s="1"/>
  <c r="F43" i="4"/>
  <c r="J43" i="4" s="1"/>
  <c r="J42" i="4"/>
  <c r="F41" i="4"/>
  <c r="J41" i="4" s="1"/>
  <c r="F40" i="4"/>
  <c r="J40" i="4" s="1"/>
  <c r="F39" i="4"/>
  <c r="J39" i="4" s="1"/>
  <c r="J38" i="4"/>
  <c r="F37" i="4"/>
  <c r="J37" i="4" s="1"/>
  <c r="F36" i="4"/>
  <c r="J36" i="4" s="1"/>
  <c r="F35" i="4"/>
  <c r="J35" i="4" s="1"/>
  <c r="F34" i="4"/>
  <c r="J34" i="4" s="1"/>
  <c r="J33" i="4"/>
  <c r="J32" i="4"/>
  <c r="F31" i="4"/>
  <c r="J31" i="4" s="1"/>
  <c r="F30" i="4"/>
  <c r="J30" i="4" s="1"/>
  <c r="F29" i="4"/>
  <c r="J29" i="4" s="1"/>
  <c r="J28" i="4"/>
  <c r="F27" i="4"/>
  <c r="J27" i="4" s="1"/>
  <c r="F26" i="4"/>
  <c r="J26" i="4" s="1"/>
  <c r="F25" i="4"/>
  <c r="J25" i="4" s="1"/>
  <c r="F24" i="4"/>
  <c r="J24" i="4" s="1"/>
  <c r="F23" i="4"/>
  <c r="J23" i="4" s="1"/>
  <c r="J22" i="4"/>
  <c r="F21" i="4"/>
  <c r="J21" i="4" s="1"/>
  <c r="J20" i="4"/>
  <c r="F19" i="4"/>
  <c r="J19" i="4" s="1"/>
  <c r="F18" i="4"/>
  <c r="J18" i="4" s="1"/>
  <c r="F17" i="4"/>
  <c r="J17" i="4" s="1"/>
  <c r="J16" i="4"/>
  <c r="J15" i="4"/>
  <c r="J14" i="4"/>
  <c r="F13" i="4"/>
  <c r="J13" i="4" s="1"/>
  <c r="J12" i="4"/>
  <c r="J11" i="4"/>
  <c r="F10" i="4"/>
  <c r="J10" i="4" s="1"/>
  <c r="F9" i="4"/>
  <c r="J9" i="4" s="1"/>
  <c r="J8" i="4"/>
  <c r="F7" i="4"/>
  <c r="J7" i="4" s="1"/>
  <c r="J6" i="4"/>
  <c r="F5" i="4"/>
  <c r="J5" i="4" s="1"/>
  <c r="F4" i="4"/>
  <c r="J4" i="4" s="1"/>
</calcChain>
</file>

<file path=xl/sharedStrings.xml><?xml version="1.0" encoding="utf-8"?>
<sst xmlns="http://schemas.openxmlformats.org/spreadsheetml/2006/main" count="127" uniqueCount="123">
  <si>
    <t>Genome location</t>
  </si>
  <si>
    <t>GC %</t>
  </si>
  <si>
    <t>Genes per 1000 bp</t>
  </si>
  <si>
    <t>1143970-1167596</t>
  </si>
  <si>
    <t>3162110-3224300</t>
  </si>
  <si>
    <t>4317267-4367698</t>
  </si>
  <si>
    <t>939245-1011069</t>
  </si>
  <si>
    <t>3924820-3980782</t>
  </si>
  <si>
    <t>384329-434773</t>
  </si>
  <si>
    <t>567210-612826</t>
  </si>
  <si>
    <t>88-57405</t>
  </si>
  <si>
    <t>3174514-3236266</t>
  </si>
  <si>
    <t>139657-188607</t>
  </si>
  <si>
    <t>2926094-2964064</t>
  </si>
  <si>
    <t>3581986-3634265</t>
  </si>
  <si>
    <t>2612626-2658322</t>
  </si>
  <si>
    <t>2793355-2845586</t>
  </si>
  <si>
    <t>775998-828193</t>
  </si>
  <si>
    <t>676583-713337</t>
  </si>
  <si>
    <t>750873-795687</t>
  </si>
  <si>
    <t>1374400-1426330</t>
  </si>
  <si>
    <t>1543921-1586235</t>
  </si>
  <si>
    <t>1909535-1951277</t>
  </si>
  <si>
    <t>Prophage</t>
  </si>
  <si>
    <t>H3_R2</t>
  </si>
  <si>
    <t>H3_R3</t>
  </si>
  <si>
    <t>H3_R6</t>
  </si>
  <si>
    <t>H3_R15</t>
  </si>
  <si>
    <t>H3_R5</t>
  </si>
  <si>
    <t>H3_R11</t>
  </si>
  <si>
    <t>H3_R14</t>
  </si>
  <si>
    <t>H3_R18</t>
  </si>
  <si>
    <t>H5_R2</t>
  </si>
  <si>
    <t>H5_R6</t>
  </si>
  <si>
    <t>H5_R13</t>
  </si>
  <si>
    <t>H6_R1</t>
  </si>
  <si>
    <t>H6_R7</t>
  </si>
  <si>
    <t>H6_R3</t>
  </si>
  <si>
    <t>H6_R8</t>
  </si>
  <si>
    <t>H6_R6</t>
  </si>
  <si>
    <t>H7_R1</t>
  </si>
  <si>
    <t>H7_R6</t>
  </si>
  <si>
    <t>H7_R10</t>
  </si>
  <si>
    <t>H8_R2</t>
  </si>
  <si>
    <t>H8_R6</t>
  </si>
  <si>
    <t>H8_R7</t>
  </si>
  <si>
    <t>H8_R8</t>
  </si>
  <si>
    <t>H8_R12</t>
  </si>
  <si>
    <t>H9_R4</t>
  </si>
  <si>
    <t>H9_R3</t>
  </si>
  <si>
    <t>H9_R5</t>
  </si>
  <si>
    <t>H9_R15</t>
  </si>
  <si>
    <t>H9_R8</t>
  </si>
  <si>
    <t>H9_R10</t>
  </si>
  <si>
    <t>H9_R14</t>
  </si>
  <si>
    <t>H10_R4</t>
  </si>
  <si>
    <t>H10_R5</t>
  </si>
  <si>
    <t>H10_R7</t>
  </si>
  <si>
    <t>H10_R10</t>
  </si>
  <si>
    <t>H10_R12</t>
  </si>
  <si>
    <t>H11_R3</t>
  </si>
  <si>
    <t>H11_R8</t>
  </si>
  <si>
    <t>H11_R10</t>
  </si>
  <si>
    <t>H11_R12</t>
  </si>
  <si>
    <t>H11_R13</t>
  </si>
  <si>
    <t>H11_R14</t>
  </si>
  <si>
    <t>H11_R15</t>
  </si>
  <si>
    <t>H12_R3</t>
  </si>
  <si>
    <t>H12_R8</t>
  </si>
  <si>
    <t>H12_R13</t>
  </si>
  <si>
    <t>H13_R11</t>
  </si>
  <si>
    <t>H14_R2</t>
  </si>
  <si>
    <t>H14_R3</t>
  </si>
  <si>
    <t>H14_R7</t>
  </si>
  <si>
    <t>H14_R8</t>
  </si>
  <si>
    <t>H14_R9</t>
  </si>
  <si>
    <t>H14_R10</t>
  </si>
  <si>
    <t>H14_R14</t>
  </si>
  <si>
    <t>H14_R15</t>
  </si>
  <si>
    <t>Average</t>
  </si>
  <si>
    <t>No. of Proteins</t>
  </si>
  <si>
    <t>Size prophage (kb)</t>
  </si>
  <si>
    <t>Prophage occupation (%)</t>
  </si>
  <si>
    <t>No. Phage hit Proteins</t>
  </si>
  <si>
    <t>No. Hypothetical Proteins</t>
  </si>
  <si>
    <t>No. Bacterial Proteins</t>
  </si>
  <si>
    <t>681173-715670</t>
  </si>
  <si>
    <t>831955-940117</t>
  </si>
  <si>
    <t>1356508-1422655</t>
  </si>
  <si>
    <t>3306542-3352032</t>
  </si>
  <si>
    <t>3581259-3635668</t>
  </si>
  <si>
    <t>3037678-3078354</t>
  </si>
  <si>
    <t>1390736-1456212</t>
  </si>
  <si>
    <t>1687454-1737901</t>
  </si>
  <si>
    <t>1956974-2002463</t>
  </si>
  <si>
    <t>1473939-1514356</t>
  </si>
  <si>
    <t>406153-459928</t>
  </si>
  <si>
    <t>913539-969255</t>
  </si>
  <si>
    <t>984737-1028855</t>
  </si>
  <si>
    <t>1152782-1193204</t>
  </si>
  <si>
    <t>3606955-3665135</t>
  </si>
  <si>
    <t>561067-630176</t>
  </si>
  <si>
    <t>783750-843985</t>
  </si>
  <si>
    <t>1244130-1278477</t>
  </si>
  <si>
    <t>3759316-3818534</t>
  </si>
  <si>
    <t>1225459-1271112</t>
  </si>
  <si>
    <t>1500351-1554760</t>
  </si>
  <si>
    <t>1783038-1838681</t>
  </si>
  <si>
    <t>2801425-2839627</t>
  </si>
  <si>
    <t>781533-830040</t>
  </si>
  <si>
    <t>1983129-2041310</t>
  </si>
  <si>
    <t>3251793-3307294</t>
  </si>
  <si>
    <t>3343780-3395451</t>
  </si>
  <si>
    <t>3410981-3455101</t>
  </si>
  <si>
    <t>3579035-3619457</t>
  </si>
  <si>
    <t>1999595-2057776</t>
  </si>
  <si>
    <t>3358511-3398933</t>
  </si>
  <si>
    <t>2606614-2677682</t>
  </si>
  <si>
    <t>1785306-1849567</t>
  </si>
  <si>
    <t>2988754-3046269</t>
  </si>
  <si>
    <t>3044287-3103635</t>
  </si>
  <si>
    <t>Table S4: List of prophages (n = 55), sizes, locations, GC% content, number of proteins and respective percentage of prophages occupation in the host genome.</t>
  </si>
  <si>
    <t>Standard deviation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</si>
</sst>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4" fillId="0" borderId="0" xfId="0" applyFont="1" applyFill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Border="1"/>
    <xf numFmtId="0" fontId="5" fillId="0" borderId="0" xfId="0" applyFont="1" applyFill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2" fontId="0" fillId="0" borderId="0" xfId="0" applyNumberFormat="1" applyFill="1" applyBorder="1"/>
    <xf numFmtId="0" fontId="2" fillId="0" borderId="0" xfId="0" applyFont="1" applyFill="1" applyBorder="1"/>
    <xf numFmtId="2" fontId="0" fillId="0" borderId="0" xfId="0" applyNumberFormat="1" applyBorder="1" applyAlignment="1">
      <alignment horizontal="center" vertical="center"/>
    </xf>
    <xf numFmtId="164" fontId="2" fillId="0" borderId="0" xfId="0" applyNumberFormat="1" applyFont="1"/>
    <xf numFmtId="0" fontId="6" fillId="0" borderId="0" xfId="0" applyFont="1" applyBorder="1"/>
    <xf numFmtId="0" fontId="5" fillId="0" borderId="1" xfId="0" applyFont="1" applyBorder="1"/>
    <xf numFmtId="2" fontId="5" fillId="0" borderId="1" xfId="0" applyNumberFormat="1" applyFont="1" applyBorder="1" applyAlignment="1">
      <alignment horizontal="center"/>
    </xf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5" fillId="0" borderId="0" xfId="0" applyFont="1"/>
    <xf numFmtId="2" fontId="5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F9481-C817-4484-BFC6-9720FB008C25}">
  <dimension ref="A1:CI112"/>
  <sheetViews>
    <sheetView tabSelected="1" topLeftCell="A37" zoomScale="85" zoomScaleNormal="85" workbookViewId="0">
      <selection activeCell="I63" sqref="I63"/>
    </sheetView>
  </sheetViews>
  <sheetFormatPr defaultRowHeight="13.8" x14ac:dyDescent="0.25"/>
  <cols>
    <col min="1" max="1" width="8.88671875" style="13"/>
    <col min="2" max="2" width="9.109375" style="2" bestFit="1" customWidth="1"/>
    <col min="3" max="3" width="14.33203125" style="2" bestFit="1" customWidth="1"/>
    <col min="4" max="4" width="18.6640625" style="2" bestFit="1" customWidth="1"/>
    <col min="5" max="5" width="6.44140625" style="2" bestFit="1" customWidth="1"/>
    <col min="6" max="6" width="13.6640625" style="2" bestFit="1" customWidth="1"/>
    <col min="7" max="7" width="20.6640625" style="2" bestFit="1" customWidth="1"/>
    <col min="8" max="8" width="23.77734375" style="2" bestFit="1" customWidth="1"/>
    <col min="9" max="9" width="20.44140625" style="2" bestFit="1" customWidth="1"/>
    <col min="10" max="10" width="17" style="2" bestFit="1" customWidth="1"/>
    <col min="11" max="11" width="23.44140625" style="2" bestFit="1" customWidth="1"/>
    <col min="12" max="12" width="28" style="2" bestFit="1" customWidth="1"/>
    <col min="13" max="13" width="31.109375" style="2" bestFit="1" customWidth="1"/>
    <col min="14" max="14" width="11.5546875" style="2" bestFit="1" customWidth="1"/>
    <col min="15" max="15" width="10.21875" style="2" bestFit="1" customWidth="1"/>
    <col min="16" max="16" width="7.44140625" style="2" bestFit="1" customWidth="1"/>
    <col min="17" max="87" width="8.88671875" style="13"/>
    <col min="88" max="16384" width="8.88671875" style="2"/>
  </cols>
  <sheetData>
    <row r="1" spans="1:87" ht="24.6" x14ac:dyDescent="0.4">
      <c r="A1" s="20" t="s">
        <v>121</v>
      </c>
    </row>
    <row r="2" spans="1:87" x14ac:dyDescent="0.25">
      <c r="L2" s="9"/>
      <c r="M2" s="15"/>
      <c r="N2" s="9"/>
      <c r="O2" s="8"/>
      <c r="P2" s="8"/>
    </row>
    <row r="3" spans="1:87" x14ac:dyDescent="0.25">
      <c r="B3" s="4" t="s">
        <v>23</v>
      </c>
      <c r="C3" s="7" t="s">
        <v>81</v>
      </c>
      <c r="D3" s="7" t="s">
        <v>0</v>
      </c>
      <c r="E3" s="10" t="s">
        <v>1</v>
      </c>
      <c r="F3" s="10" t="s">
        <v>80</v>
      </c>
      <c r="G3" s="10" t="s">
        <v>83</v>
      </c>
      <c r="H3" s="10" t="s">
        <v>84</v>
      </c>
      <c r="I3" s="10" t="s">
        <v>85</v>
      </c>
      <c r="J3" s="3" t="s">
        <v>2</v>
      </c>
      <c r="K3" s="4" t="s">
        <v>82</v>
      </c>
      <c r="L3" s="9"/>
      <c r="M3" s="15"/>
      <c r="N3" s="9"/>
      <c r="O3" s="8"/>
      <c r="P3" s="8"/>
    </row>
    <row r="4" spans="1:87" s="6" customFormat="1" ht="13.8" customHeight="1" x14ac:dyDescent="0.25">
      <c r="A4" s="13"/>
      <c r="B4" s="21" t="s">
        <v>24</v>
      </c>
      <c r="C4" s="12">
        <v>34.5</v>
      </c>
      <c r="D4" s="12" t="s">
        <v>86</v>
      </c>
      <c r="E4" s="12">
        <v>44.38</v>
      </c>
      <c r="F4" s="12">
        <f>55-7</f>
        <v>48</v>
      </c>
      <c r="G4" s="12">
        <v>45</v>
      </c>
      <c r="H4" s="12">
        <v>1</v>
      </c>
      <c r="I4" s="12">
        <v>1</v>
      </c>
      <c r="J4" s="22">
        <f t="shared" ref="J4:J35" si="0">F4/C4</f>
        <v>1.3913043478260869</v>
      </c>
      <c r="K4" s="27">
        <v>9.7104783857241301</v>
      </c>
      <c r="L4" s="18"/>
      <c r="M4" s="15"/>
      <c r="N4" s="9"/>
      <c r="O4" s="8"/>
      <c r="P4" s="8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</row>
    <row r="5" spans="1:87" x14ac:dyDescent="0.25">
      <c r="B5" s="23" t="s">
        <v>25</v>
      </c>
      <c r="C5" s="14">
        <v>108.1</v>
      </c>
      <c r="D5" s="14" t="s">
        <v>87</v>
      </c>
      <c r="E5" s="14">
        <v>44.9</v>
      </c>
      <c r="F5" s="14">
        <f>166-7</f>
        <v>159</v>
      </c>
      <c r="G5" s="14">
        <v>140</v>
      </c>
      <c r="H5" s="14">
        <v>18</v>
      </c>
      <c r="I5" s="14">
        <v>1</v>
      </c>
      <c r="J5" s="24">
        <f t="shared" si="0"/>
        <v>1.4708603145235895</v>
      </c>
      <c r="K5" s="28"/>
      <c r="L5" s="9"/>
      <c r="M5" s="15"/>
      <c r="N5" s="9"/>
      <c r="O5" s="8"/>
      <c r="P5" s="8"/>
    </row>
    <row r="6" spans="1:87" x14ac:dyDescent="0.25">
      <c r="B6" s="23" t="s">
        <v>28</v>
      </c>
      <c r="C6" s="14">
        <v>23.6</v>
      </c>
      <c r="D6" s="14" t="s">
        <v>3</v>
      </c>
      <c r="E6" s="14">
        <v>42.02</v>
      </c>
      <c r="F6" s="14">
        <v>42</v>
      </c>
      <c r="G6" s="14">
        <v>41</v>
      </c>
      <c r="H6" s="14">
        <v>1</v>
      </c>
      <c r="I6" s="14">
        <v>0</v>
      </c>
      <c r="J6" s="24">
        <f t="shared" si="0"/>
        <v>1.7796610169491525</v>
      </c>
      <c r="K6" s="28"/>
      <c r="L6" s="9"/>
      <c r="M6" s="15"/>
      <c r="N6" s="9"/>
      <c r="O6" s="8"/>
      <c r="P6" s="8"/>
    </row>
    <row r="7" spans="1:87" ht="14.4" x14ac:dyDescent="0.25">
      <c r="B7" s="23" t="s">
        <v>26</v>
      </c>
      <c r="C7" s="14">
        <v>66.099999999999994</v>
      </c>
      <c r="D7" s="14" t="s">
        <v>88</v>
      </c>
      <c r="E7" s="14">
        <v>47.76</v>
      </c>
      <c r="F7" s="14">
        <f>93-7</f>
        <v>86</v>
      </c>
      <c r="G7" s="14">
        <v>78</v>
      </c>
      <c r="H7" s="14">
        <v>8</v>
      </c>
      <c r="I7" s="14">
        <v>0</v>
      </c>
      <c r="J7" s="24">
        <f t="shared" si="0"/>
        <v>1.3010590015128594</v>
      </c>
      <c r="K7" s="28"/>
      <c r="L7" s="18"/>
      <c r="M7" s="15"/>
      <c r="N7" s="9"/>
      <c r="O7" s="8"/>
      <c r="P7" s="8"/>
    </row>
    <row r="8" spans="1:87" ht="14.4" x14ac:dyDescent="0.25">
      <c r="B8" s="23" t="s">
        <v>29</v>
      </c>
      <c r="C8" s="14">
        <v>62.1</v>
      </c>
      <c r="D8" s="14" t="s">
        <v>4</v>
      </c>
      <c r="E8" s="14">
        <v>42.61</v>
      </c>
      <c r="F8" s="14">
        <v>69</v>
      </c>
      <c r="G8" s="14">
        <v>62</v>
      </c>
      <c r="H8" s="14">
        <v>7</v>
      </c>
      <c r="I8" s="14">
        <v>0</v>
      </c>
      <c r="J8" s="24">
        <f t="shared" si="0"/>
        <v>1.1111111111111112</v>
      </c>
      <c r="K8" s="28"/>
      <c r="L8" s="18"/>
      <c r="M8" s="15"/>
      <c r="N8" s="9"/>
      <c r="O8" s="8"/>
      <c r="P8" s="8"/>
    </row>
    <row r="9" spans="1:87" ht="14.4" x14ac:dyDescent="0.25">
      <c r="B9" s="23" t="s">
        <v>30</v>
      </c>
      <c r="C9" s="14">
        <v>45.5</v>
      </c>
      <c r="D9" s="14" t="s">
        <v>89</v>
      </c>
      <c r="E9" s="14">
        <v>43.1</v>
      </c>
      <c r="F9" s="14">
        <f>95-16</f>
        <v>79</v>
      </c>
      <c r="G9" s="14">
        <v>73</v>
      </c>
      <c r="H9" s="14">
        <v>5</v>
      </c>
      <c r="I9" s="14">
        <v>1</v>
      </c>
      <c r="J9" s="24">
        <f t="shared" si="0"/>
        <v>1.7362637362637363</v>
      </c>
      <c r="K9" s="28"/>
      <c r="L9" s="18"/>
      <c r="M9" s="15"/>
      <c r="N9" s="9"/>
      <c r="O9" s="8"/>
      <c r="P9" s="8"/>
    </row>
    <row r="10" spans="1:87" ht="14.4" x14ac:dyDescent="0.25">
      <c r="B10" s="25" t="s">
        <v>27</v>
      </c>
      <c r="C10" s="11">
        <v>54.4</v>
      </c>
      <c r="D10" s="11" t="s">
        <v>90</v>
      </c>
      <c r="E10" s="11">
        <v>41.35</v>
      </c>
      <c r="F10" s="11">
        <f>77-2</f>
        <v>75</v>
      </c>
      <c r="G10" s="11">
        <v>62</v>
      </c>
      <c r="H10" s="11">
        <v>12</v>
      </c>
      <c r="I10" s="11">
        <v>1</v>
      </c>
      <c r="J10" s="26">
        <f t="shared" si="0"/>
        <v>1.3786764705882353</v>
      </c>
      <c r="K10" s="28"/>
      <c r="L10" s="18"/>
      <c r="M10" s="15"/>
      <c r="N10" s="9"/>
      <c r="O10" s="8"/>
      <c r="P10" s="8"/>
    </row>
    <row r="11" spans="1:87" ht="14.4" x14ac:dyDescent="0.25">
      <c r="B11" s="23" t="s">
        <v>31</v>
      </c>
      <c r="C11" s="14">
        <v>50.4</v>
      </c>
      <c r="D11" s="14" t="s">
        <v>5</v>
      </c>
      <c r="E11" s="14">
        <v>42.68</v>
      </c>
      <c r="F11" s="14">
        <v>50</v>
      </c>
      <c r="G11" s="14">
        <v>48</v>
      </c>
      <c r="H11" s="14">
        <v>2</v>
      </c>
      <c r="I11" s="14">
        <v>0</v>
      </c>
      <c r="J11" s="24">
        <f t="shared" si="0"/>
        <v>0.99206349206349209</v>
      </c>
      <c r="K11" s="29"/>
      <c r="L11" s="18"/>
      <c r="M11" s="15"/>
      <c r="N11" s="9"/>
      <c r="O11" s="8"/>
      <c r="P11" s="8"/>
    </row>
    <row r="12" spans="1:87" s="6" customFormat="1" ht="14.4" x14ac:dyDescent="0.25">
      <c r="A12" s="13"/>
      <c r="B12" s="21" t="s">
        <v>32</v>
      </c>
      <c r="C12" s="12">
        <v>71.8</v>
      </c>
      <c r="D12" s="12" t="s">
        <v>6</v>
      </c>
      <c r="E12" s="12">
        <v>41.94</v>
      </c>
      <c r="F12" s="12">
        <v>84</v>
      </c>
      <c r="G12" s="12">
        <v>73</v>
      </c>
      <c r="H12" s="12">
        <v>11</v>
      </c>
      <c r="I12" s="12">
        <v>0</v>
      </c>
      <c r="J12" s="22">
        <f t="shared" si="0"/>
        <v>1.1699164345403901</v>
      </c>
      <c r="K12" s="30">
        <v>4.0237890999280781</v>
      </c>
      <c r="L12" s="18"/>
      <c r="M12" s="15"/>
      <c r="N12" s="9"/>
      <c r="O12" s="8"/>
      <c r="P12" s="8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</row>
    <row r="13" spans="1:87" ht="14.4" x14ac:dyDescent="0.25">
      <c r="B13" s="25" t="s">
        <v>33</v>
      </c>
      <c r="C13" s="11">
        <v>40.700000000000003</v>
      </c>
      <c r="D13" s="11" t="s">
        <v>91</v>
      </c>
      <c r="E13" s="11">
        <v>43.11</v>
      </c>
      <c r="F13" s="11">
        <f>52-1</f>
        <v>51</v>
      </c>
      <c r="G13" s="11">
        <v>45</v>
      </c>
      <c r="H13" s="11">
        <v>6</v>
      </c>
      <c r="I13" s="11">
        <v>0</v>
      </c>
      <c r="J13" s="26">
        <f t="shared" si="0"/>
        <v>1.2530712530712529</v>
      </c>
      <c r="K13" s="31"/>
      <c r="L13" s="18"/>
      <c r="M13" s="15"/>
      <c r="N13" s="9"/>
      <c r="O13" s="8"/>
      <c r="P13" s="8"/>
    </row>
    <row r="14" spans="1:87" ht="14.4" x14ac:dyDescent="0.25">
      <c r="B14" s="25" t="s">
        <v>34</v>
      </c>
      <c r="C14" s="11">
        <v>55.9</v>
      </c>
      <c r="D14" s="11" t="s">
        <v>7</v>
      </c>
      <c r="E14" s="11">
        <v>42.57</v>
      </c>
      <c r="F14" s="11">
        <v>79</v>
      </c>
      <c r="G14" s="11">
        <v>52</v>
      </c>
      <c r="H14" s="11">
        <v>27</v>
      </c>
      <c r="I14" s="11">
        <v>0</v>
      </c>
      <c r="J14" s="26">
        <f t="shared" si="0"/>
        <v>1.4132379248658318</v>
      </c>
      <c r="K14" s="32"/>
      <c r="L14" s="18"/>
      <c r="M14" s="15"/>
      <c r="N14" s="9"/>
      <c r="O14" s="8"/>
      <c r="P14" s="8"/>
    </row>
    <row r="15" spans="1:87" s="6" customFormat="1" ht="14.4" x14ac:dyDescent="0.25">
      <c r="A15" s="13"/>
      <c r="B15" s="21" t="s">
        <v>35</v>
      </c>
      <c r="C15" s="12">
        <v>50.4</v>
      </c>
      <c r="D15" s="12" t="s">
        <v>8</v>
      </c>
      <c r="E15" s="12">
        <v>42.68</v>
      </c>
      <c r="F15" s="12">
        <v>50</v>
      </c>
      <c r="G15" s="12">
        <v>48</v>
      </c>
      <c r="H15" s="12">
        <v>1</v>
      </c>
      <c r="I15" s="12">
        <v>1</v>
      </c>
      <c r="J15" s="22">
        <f t="shared" si="0"/>
        <v>0.99206349206349209</v>
      </c>
      <c r="K15" s="30">
        <v>5.9977389013857971</v>
      </c>
      <c r="L15" s="18"/>
      <c r="M15" s="8"/>
      <c r="N15" s="8"/>
      <c r="O15" s="8"/>
      <c r="P15" s="8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</row>
    <row r="16" spans="1:87" ht="14.4" x14ac:dyDescent="0.25">
      <c r="B16" s="23" t="s">
        <v>37</v>
      </c>
      <c r="C16" s="14">
        <v>45.6</v>
      </c>
      <c r="D16" s="14" t="s">
        <v>9</v>
      </c>
      <c r="E16" s="14">
        <v>40.28</v>
      </c>
      <c r="F16" s="14">
        <v>71</v>
      </c>
      <c r="G16" s="14">
        <v>71</v>
      </c>
      <c r="H16" s="14">
        <v>0</v>
      </c>
      <c r="I16" s="14">
        <v>0</v>
      </c>
      <c r="J16" s="24">
        <f t="shared" si="0"/>
        <v>1.557017543859649</v>
      </c>
      <c r="K16" s="31"/>
      <c r="L16" s="18"/>
      <c r="M16" s="8"/>
      <c r="N16" s="8"/>
      <c r="O16" s="8"/>
      <c r="P16" s="8"/>
    </row>
    <row r="17" spans="1:87" ht="14.4" x14ac:dyDescent="0.25">
      <c r="B17" s="25" t="s">
        <v>39</v>
      </c>
      <c r="C17" s="11">
        <v>65.400000000000006</v>
      </c>
      <c r="D17" s="11" t="s">
        <v>92</v>
      </c>
      <c r="E17" s="11">
        <v>47.09</v>
      </c>
      <c r="F17" s="11">
        <f>81-4</f>
        <v>77</v>
      </c>
      <c r="G17" s="11">
        <v>72</v>
      </c>
      <c r="H17" s="11">
        <v>5</v>
      </c>
      <c r="I17" s="11">
        <v>0</v>
      </c>
      <c r="J17" s="26">
        <f t="shared" si="0"/>
        <v>1.1773700305810397</v>
      </c>
      <c r="K17" s="31"/>
      <c r="L17" s="18"/>
      <c r="M17" s="8"/>
      <c r="N17" s="8"/>
      <c r="O17" s="8"/>
      <c r="P17" s="8"/>
    </row>
    <row r="18" spans="1:87" x14ac:dyDescent="0.25">
      <c r="B18" s="23" t="s">
        <v>36</v>
      </c>
      <c r="C18" s="14">
        <v>50.4</v>
      </c>
      <c r="D18" s="14" t="s">
        <v>93</v>
      </c>
      <c r="E18" s="14">
        <v>44.06</v>
      </c>
      <c r="F18" s="14">
        <f>70-5</f>
        <v>65</v>
      </c>
      <c r="G18" s="14">
        <v>57</v>
      </c>
      <c r="H18" s="14">
        <v>8</v>
      </c>
      <c r="I18" s="14">
        <v>0</v>
      </c>
      <c r="J18" s="24">
        <f t="shared" si="0"/>
        <v>1.2896825396825398</v>
      </c>
      <c r="K18" s="31"/>
      <c r="L18" s="8"/>
      <c r="M18" s="8"/>
      <c r="N18" s="8"/>
      <c r="O18" s="8"/>
      <c r="P18" s="8"/>
    </row>
    <row r="19" spans="1:87" x14ac:dyDescent="0.25">
      <c r="B19" s="23" t="s">
        <v>38</v>
      </c>
      <c r="C19" s="14">
        <v>45.5</v>
      </c>
      <c r="D19" s="14" t="s">
        <v>94</v>
      </c>
      <c r="E19" s="14">
        <v>43.1</v>
      </c>
      <c r="F19" s="14">
        <f>89-14</f>
        <v>75</v>
      </c>
      <c r="G19" s="14">
        <v>69</v>
      </c>
      <c r="H19" s="14">
        <v>5</v>
      </c>
      <c r="I19" s="14">
        <v>1</v>
      </c>
      <c r="J19" s="24">
        <f t="shared" si="0"/>
        <v>1.6483516483516483</v>
      </c>
      <c r="K19" s="32"/>
      <c r="L19" s="8"/>
      <c r="M19" s="8"/>
      <c r="N19" s="8"/>
      <c r="O19" s="8"/>
      <c r="P19" s="8"/>
    </row>
    <row r="20" spans="1:87" s="6" customFormat="1" x14ac:dyDescent="0.25">
      <c r="A20" s="13"/>
      <c r="B20" s="21" t="s">
        <v>40</v>
      </c>
      <c r="C20" s="12">
        <v>57.3</v>
      </c>
      <c r="D20" s="12" t="s">
        <v>10</v>
      </c>
      <c r="E20" s="12">
        <v>48.33</v>
      </c>
      <c r="F20" s="12">
        <v>86</v>
      </c>
      <c r="G20" s="12">
        <v>73</v>
      </c>
      <c r="H20" s="12">
        <v>12</v>
      </c>
      <c r="I20" s="12">
        <v>1</v>
      </c>
      <c r="J20" s="22">
        <f t="shared" si="0"/>
        <v>1.5008726003490402</v>
      </c>
      <c r="K20" s="30">
        <v>3.6135717958227649</v>
      </c>
      <c r="L20" s="8"/>
      <c r="M20" s="8"/>
      <c r="N20" s="8"/>
      <c r="O20" s="8"/>
      <c r="P20" s="8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</row>
    <row r="21" spans="1:87" x14ac:dyDescent="0.25">
      <c r="B21" s="23" t="s">
        <v>41</v>
      </c>
      <c r="C21" s="14">
        <v>40.4</v>
      </c>
      <c r="D21" s="14" t="s">
        <v>95</v>
      </c>
      <c r="E21" s="14">
        <v>40.090000000000003</v>
      </c>
      <c r="F21" s="14">
        <f>58-1</f>
        <v>57</v>
      </c>
      <c r="G21" s="14">
        <v>54</v>
      </c>
      <c r="H21" s="14">
        <v>1</v>
      </c>
      <c r="I21" s="14">
        <v>2</v>
      </c>
      <c r="J21" s="24">
        <f t="shared" si="0"/>
        <v>1.410891089108911</v>
      </c>
      <c r="K21" s="31"/>
      <c r="L21" s="8"/>
      <c r="M21" s="15"/>
      <c r="N21" s="9"/>
      <c r="O21" s="8"/>
      <c r="P21" s="8"/>
    </row>
    <row r="22" spans="1:87" x14ac:dyDescent="0.25">
      <c r="B22" s="23" t="s">
        <v>42</v>
      </c>
      <c r="C22" s="14">
        <v>61.7</v>
      </c>
      <c r="D22" s="14" t="s">
        <v>11</v>
      </c>
      <c r="E22" s="14">
        <v>41.59</v>
      </c>
      <c r="F22" s="14">
        <v>58</v>
      </c>
      <c r="G22" s="14">
        <v>53</v>
      </c>
      <c r="H22" s="14">
        <v>4</v>
      </c>
      <c r="I22" s="14">
        <v>1</v>
      </c>
      <c r="J22" s="24">
        <f t="shared" si="0"/>
        <v>0.94003241491085898</v>
      </c>
      <c r="K22" s="32"/>
      <c r="L22" s="9"/>
      <c r="M22" s="9"/>
      <c r="N22" s="9"/>
      <c r="O22" s="9"/>
      <c r="P22" s="9"/>
    </row>
    <row r="23" spans="1:87" s="6" customFormat="1" x14ac:dyDescent="0.25">
      <c r="A23" s="13"/>
      <c r="B23" s="21" t="s">
        <v>43</v>
      </c>
      <c r="C23" s="12">
        <v>53.7</v>
      </c>
      <c r="D23" s="12" t="s">
        <v>96</v>
      </c>
      <c r="E23" s="12">
        <v>40.54</v>
      </c>
      <c r="F23" s="12">
        <f>67-2</f>
        <v>65</v>
      </c>
      <c r="G23" s="12">
        <v>56</v>
      </c>
      <c r="H23" s="12">
        <v>9</v>
      </c>
      <c r="I23" s="12">
        <v>0</v>
      </c>
      <c r="J23" s="22">
        <f t="shared" si="0"/>
        <v>1.2104283054003724</v>
      </c>
      <c r="K23" s="27">
        <v>5.8155018201136057</v>
      </c>
      <c r="L23" s="9"/>
      <c r="M23" s="15"/>
      <c r="N23" s="9"/>
      <c r="O23" s="8"/>
      <c r="P23" s="8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</row>
    <row r="24" spans="1:87" x14ac:dyDescent="0.25">
      <c r="B24" s="23" t="s">
        <v>44</v>
      </c>
      <c r="C24" s="14">
        <v>55.7</v>
      </c>
      <c r="D24" s="14" t="s">
        <v>97</v>
      </c>
      <c r="E24" s="14">
        <v>42.48</v>
      </c>
      <c r="F24" s="14">
        <f>65-1</f>
        <v>64</v>
      </c>
      <c r="G24" s="14">
        <v>55</v>
      </c>
      <c r="H24" s="14">
        <v>5</v>
      </c>
      <c r="I24" s="14">
        <v>4</v>
      </c>
      <c r="J24" s="24">
        <f t="shared" si="0"/>
        <v>1.1490125673249552</v>
      </c>
      <c r="K24" s="28"/>
      <c r="L24" s="8"/>
      <c r="M24" s="15"/>
      <c r="N24" s="9"/>
      <c r="O24" s="8"/>
      <c r="P24" s="8"/>
    </row>
    <row r="25" spans="1:87" x14ac:dyDescent="0.25">
      <c r="B25" s="23" t="s">
        <v>45</v>
      </c>
      <c r="C25" s="14">
        <v>44.1</v>
      </c>
      <c r="D25" s="14" t="s">
        <v>98</v>
      </c>
      <c r="E25" s="14">
        <v>43.57</v>
      </c>
      <c r="F25" s="14">
        <f>68-5</f>
        <v>63</v>
      </c>
      <c r="G25" s="14">
        <v>60</v>
      </c>
      <c r="H25" s="14">
        <v>2</v>
      </c>
      <c r="I25" s="14">
        <v>1</v>
      </c>
      <c r="J25" s="24">
        <f t="shared" si="0"/>
        <v>1.4285714285714286</v>
      </c>
      <c r="K25" s="28"/>
      <c r="L25" s="8"/>
      <c r="M25" s="15"/>
      <c r="N25" s="9"/>
      <c r="O25" s="8"/>
      <c r="P25" s="8"/>
    </row>
    <row r="26" spans="1:87" x14ac:dyDescent="0.25">
      <c r="B26" s="23" t="s">
        <v>46</v>
      </c>
      <c r="C26" s="14">
        <v>40.4</v>
      </c>
      <c r="D26" s="14" t="s">
        <v>99</v>
      </c>
      <c r="E26" s="14">
        <v>43.09</v>
      </c>
      <c r="F26" s="14">
        <f>57-1</f>
        <v>56</v>
      </c>
      <c r="G26" s="14">
        <v>53</v>
      </c>
      <c r="H26" s="14">
        <v>1</v>
      </c>
      <c r="I26" s="14">
        <v>2</v>
      </c>
      <c r="J26" s="24">
        <f t="shared" si="0"/>
        <v>1.3861386138613863</v>
      </c>
      <c r="K26" s="28"/>
      <c r="L26" s="8"/>
      <c r="M26" s="15"/>
      <c r="N26" s="9"/>
      <c r="O26" s="8"/>
      <c r="P26" s="8"/>
    </row>
    <row r="27" spans="1:87" x14ac:dyDescent="0.25">
      <c r="B27" s="23" t="s">
        <v>47</v>
      </c>
      <c r="C27" s="14">
        <v>58.1</v>
      </c>
      <c r="D27" s="14" t="s">
        <v>100</v>
      </c>
      <c r="E27" s="14">
        <v>48.26</v>
      </c>
      <c r="F27" s="14">
        <f>84-2</f>
        <v>82</v>
      </c>
      <c r="G27" s="14">
        <v>69</v>
      </c>
      <c r="H27" s="14">
        <v>13</v>
      </c>
      <c r="I27" s="14">
        <v>0</v>
      </c>
      <c r="J27" s="24">
        <f t="shared" si="0"/>
        <v>1.4113597246127367</v>
      </c>
      <c r="K27" s="29"/>
      <c r="L27" s="8"/>
      <c r="M27" s="15"/>
      <c r="N27" s="9"/>
      <c r="O27" s="8"/>
      <c r="P27" s="8"/>
    </row>
    <row r="28" spans="1:87" s="6" customFormat="1" x14ac:dyDescent="0.25">
      <c r="A28" s="13"/>
      <c r="B28" s="21" t="s">
        <v>49</v>
      </c>
      <c r="C28" s="12">
        <v>48.9</v>
      </c>
      <c r="D28" s="12" t="s">
        <v>12</v>
      </c>
      <c r="E28" s="12">
        <v>41.67</v>
      </c>
      <c r="F28" s="12">
        <v>76</v>
      </c>
      <c r="G28" s="12">
        <v>69</v>
      </c>
      <c r="H28" s="12">
        <v>7</v>
      </c>
      <c r="I28" s="12">
        <v>0</v>
      </c>
      <c r="J28" s="22">
        <f t="shared" si="0"/>
        <v>1.5541922290388548</v>
      </c>
      <c r="K28" s="27">
        <v>7.7532104677341724</v>
      </c>
      <c r="L28" s="9"/>
      <c r="M28" s="15"/>
      <c r="N28" s="9"/>
      <c r="O28" s="8"/>
      <c r="P28" s="8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</row>
    <row r="29" spans="1:87" x14ac:dyDescent="0.25">
      <c r="B29" s="23" t="s">
        <v>48</v>
      </c>
      <c r="C29" s="14">
        <v>69.099999999999994</v>
      </c>
      <c r="D29" s="14" t="s">
        <v>101</v>
      </c>
      <c r="E29" s="14">
        <v>41.16</v>
      </c>
      <c r="F29" s="14">
        <f>89-3</f>
        <v>86</v>
      </c>
      <c r="G29" s="14">
        <v>76</v>
      </c>
      <c r="H29" s="14">
        <v>10</v>
      </c>
      <c r="I29" s="14">
        <v>0</v>
      </c>
      <c r="J29" s="24">
        <f t="shared" si="0"/>
        <v>1.2445730824891463</v>
      </c>
      <c r="K29" s="28"/>
      <c r="L29" s="9"/>
      <c r="M29" s="15"/>
      <c r="N29" s="9"/>
      <c r="O29" s="8"/>
      <c r="P29" s="8"/>
    </row>
    <row r="30" spans="1:87" x14ac:dyDescent="0.25">
      <c r="B30" s="25" t="s">
        <v>50</v>
      </c>
      <c r="C30" s="11">
        <v>60.2</v>
      </c>
      <c r="D30" s="11" t="s">
        <v>102</v>
      </c>
      <c r="E30" s="11">
        <v>43.02</v>
      </c>
      <c r="F30" s="11">
        <f>85-4</f>
        <v>81</v>
      </c>
      <c r="G30" s="11">
        <v>71</v>
      </c>
      <c r="H30" s="11">
        <v>9</v>
      </c>
      <c r="I30" s="11">
        <v>1</v>
      </c>
      <c r="J30" s="26">
        <f t="shared" si="0"/>
        <v>1.345514950166113</v>
      </c>
      <c r="K30" s="28"/>
      <c r="L30" s="8"/>
      <c r="M30" s="15"/>
      <c r="N30" s="9"/>
      <c r="O30" s="8"/>
      <c r="P30" s="8"/>
    </row>
    <row r="31" spans="1:87" x14ac:dyDescent="0.25">
      <c r="B31" s="25" t="s">
        <v>52</v>
      </c>
      <c r="C31" s="11">
        <v>34.299999999999997</v>
      </c>
      <c r="D31" s="11" t="s">
        <v>103</v>
      </c>
      <c r="E31" s="11">
        <v>47.43</v>
      </c>
      <c r="F31" s="11">
        <f>54-4</f>
        <v>50</v>
      </c>
      <c r="G31" s="11">
        <v>40</v>
      </c>
      <c r="H31" s="11">
        <v>10</v>
      </c>
      <c r="I31" s="11">
        <v>0</v>
      </c>
      <c r="J31" s="26">
        <f t="shared" si="0"/>
        <v>1.457725947521866</v>
      </c>
      <c r="K31" s="28"/>
      <c r="L31" s="8"/>
      <c r="M31" s="15"/>
      <c r="N31" s="9"/>
      <c r="O31" s="8"/>
      <c r="P31" s="8"/>
    </row>
    <row r="32" spans="1:87" x14ac:dyDescent="0.25">
      <c r="B32" s="25" t="s">
        <v>53</v>
      </c>
      <c r="C32" s="11">
        <v>37.9</v>
      </c>
      <c r="D32" s="11" t="s">
        <v>13</v>
      </c>
      <c r="E32" s="11">
        <v>46.51</v>
      </c>
      <c r="F32" s="11">
        <v>54</v>
      </c>
      <c r="G32" s="11">
        <v>44</v>
      </c>
      <c r="H32" s="11">
        <v>10</v>
      </c>
      <c r="I32" s="11">
        <v>0</v>
      </c>
      <c r="J32" s="26">
        <f t="shared" si="0"/>
        <v>1.4248021108179421</v>
      </c>
      <c r="K32" s="28"/>
      <c r="L32" s="8"/>
      <c r="M32" s="15"/>
      <c r="N32" s="9"/>
      <c r="O32" s="8"/>
      <c r="P32" s="8"/>
    </row>
    <row r="33" spans="1:87" x14ac:dyDescent="0.25">
      <c r="B33" s="23" t="s">
        <v>54</v>
      </c>
      <c r="C33" s="14">
        <v>52.2</v>
      </c>
      <c r="D33" s="14" t="s">
        <v>14</v>
      </c>
      <c r="E33" s="14">
        <v>40.98</v>
      </c>
      <c r="F33" s="14">
        <v>75</v>
      </c>
      <c r="G33" s="14">
        <v>65</v>
      </c>
      <c r="H33" s="14">
        <v>10</v>
      </c>
      <c r="I33" s="14">
        <v>0</v>
      </c>
      <c r="J33" s="24">
        <f t="shared" si="0"/>
        <v>1.4367816091954022</v>
      </c>
      <c r="K33" s="28"/>
      <c r="L33" s="9"/>
      <c r="M33" s="15"/>
      <c r="N33" s="9"/>
      <c r="O33" s="8"/>
      <c r="P33" s="8"/>
    </row>
    <row r="34" spans="1:87" x14ac:dyDescent="0.25">
      <c r="B34" s="23" t="s">
        <v>51</v>
      </c>
      <c r="C34" s="14">
        <v>59.2</v>
      </c>
      <c r="D34" s="14" t="s">
        <v>104</v>
      </c>
      <c r="E34" s="14">
        <v>41.01</v>
      </c>
      <c r="F34" s="14">
        <f>94-10</f>
        <v>84</v>
      </c>
      <c r="G34" s="14">
        <v>75</v>
      </c>
      <c r="H34" s="14">
        <v>9</v>
      </c>
      <c r="I34" s="14">
        <v>0</v>
      </c>
      <c r="J34" s="24">
        <f t="shared" si="0"/>
        <v>1.4189189189189189</v>
      </c>
      <c r="K34" s="29"/>
      <c r="L34" s="9"/>
      <c r="M34" s="9"/>
      <c r="N34" s="9"/>
      <c r="O34" s="9"/>
      <c r="P34" s="9"/>
    </row>
    <row r="35" spans="1:87" s="6" customFormat="1" x14ac:dyDescent="0.25">
      <c r="A35" s="13"/>
      <c r="B35" s="21" t="s">
        <v>55</v>
      </c>
      <c r="C35" s="12">
        <v>45.6</v>
      </c>
      <c r="D35" s="12" t="s">
        <v>105</v>
      </c>
      <c r="E35" s="12">
        <v>43.61</v>
      </c>
      <c r="F35" s="12">
        <f>87-14</f>
        <v>73</v>
      </c>
      <c r="G35" s="12">
        <v>73</v>
      </c>
      <c r="H35" s="12">
        <v>0</v>
      </c>
      <c r="I35" s="12">
        <v>0</v>
      </c>
      <c r="J35" s="22">
        <f t="shared" si="0"/>
        <v>1.6008771929824561</v>
      </c>
      <c r="K35" s="27">
        <v>5.5817896560624316</v>
      </c>
      <c r="L35" s="8"/>
      <c r="M35" s="15"/>
      <c r="N35" s="9"/>
      <c r="O35" s="8"/>
      <c r="P35" s="8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</row>
    <row r="36" spans="1:87" x14ac:dyDescent="0.25">
      <c r="B36" s="25" t="s">
        <v>56</v>
      </c>
      <c r="C36" s="11">
        <v>54.4</v>
      </c>
      <c r="D36" s="11" t="s">
        <v>106</v>
      </c>
      <c r="E36" s="11">
        <v>41.35</v>
      </c>
      <c r="F36" s="11">
        <f>71-2</f>
        <v>69</v>
      </c>
      <c r="G36" s="11">
        <v>59</v>
      </c>
      <c r="H36" s="11">
        <v>9</v>
      </c>
      <c r="I36" s="11">
        <v>1</v>
      </c>
      <c r="J36" s="26">
        <f t="shared" ref="J36:J58" si="1">F36/C36</f>
        <v>1.2683823529411764</v>
      </c>
      <c r="K36" s="28"/>
      <c r="L36" s="9"/>
      <c r="M36" s="15"/>
      <c r="N36" s="9"/>
      <c r="O36" s="8"/>
      <c r="P36" s="8"/>
    </row>
    <row r="37" spans="1:87" x14ac:dyDescent="0.25">
      <c r="B37" s="23" t="s">
        <v>57</v>
      </c>
      <c r="C37" s="14">
        <v>55.6</v>
      </c>
      <c r="D37" s="14" t="s">
        <v>107</v>
      </c>
      <c r="E37" s="14">
        <v>48.24</v>
      </c>
      <c r="F37" s="14">
        <f>79-2</f>
        <v>77</v>
      </c>
      <c r="G37" s="14">
        <v>72</v>
      </c>
      <c r="H37" s="14">
        <v>5</v>
      </c>
      <c r="I37" s="14">
        <v>0</v>
      </c>
      <c r="J37" s="24">
        <f t="shared" si="1"/>
        <v>1.3848920863309353</v>
      </c>
      <c r="K37" s="28"/>
      <c r="L37" s="8"/>
      <c r="M37" s="15"/>
      <c r="N37" s="9"/>
      <c r="O37" s="8"/>
      <c r="P37" s="8"/>
    </row>
    <row r="38" spans="1:87" x14ac:dyDescent="0.25">
      <c r="B38" s="23" t="s">
        <v>58</v>
      </c>
      <c r="C38" s="14">
        <v>45.6</v>
      </c>
      <c r="D38" s="14" t="s">
        <v>15</v>
      </c>
      <c r="E38" s="14">
        <v>40.28</v>
      </c>
      <c r="F38" s="14">
        <v>70</v>
      </c>
      <c r="G38" s="14">
        <v>70</v>
      </c>
      <c r="H38" s="14">
        <v>0</v>
      </c>
      <c r="I38" s="14">
        <v>0</v>
      </c>
      <c r="J38" s="24">
        <f t="shared" si="1"/>
        <v>1.5350877192982455</v>
      </c>
      <c r="K38" s="28"/>
      <c r="L38" s="9"/>
      <c r="M38" s="15"/>
      <c r="N38" s="9"/>
      <c r="O38" s="8"/>
      <c r="P38" s="8"/>
    </row>
    <row r="39" spans="1:87" x14ac:dyDescent="0.25">
      <c r="B39" s="23" t="s">
        <v>59</v>
      </c>
      <c r="C39" s="14">
        <v>38.200000000000003</v>
      </c>
      <c r="D39" s="14" t="s">
        <v>108</v>
      </c>
      <c r="E39" s="14">
        <v>43.44</v>
      </c>
      <c r="F39" s="14">
        <f>50-1</f>
        <v>49</v>
      </c>
      <c r="G39" s="14">
        <v>48</v>
      </c>
      <c r="H39" s="14">
        <v>1</v>
      </c>
      <c r="I39" s="14">
        <v>0</v>
      </c>
      <c r="J39" s="24">
        <f t="shared" si="1"/>
        <v>1.2827225130890052</v>
      </c>
      <c r="K39" s="29"/>
      <c r="L39" s="9"/>
      <c r="M39" s="9"/>
      <c r="N39" s="9"/>
      <c r="O39" s="9"/>
      <c r="P39" s="9"/>
    </row>
    <row r="40" spans="1:87" s="6" customFormat="1" x14ac:dyDescent="0.25">
      <c r="A40" s="13"/>
      <c r="B40" s="21" t="s">
        <v>60</v>
      </c>
      <c r="C40" s="12">
        <v>48.5</v>
      </c>
      <c r="D40" s="12" t="s">
        <v>109</v>
      </c>
      <c r="E40" s="12">
        <v>41.26</v>
      </c>
      <c r="F40" s="12">
        <f>57-2</f>
        <v>55</v>
      </c>
      <c r="G40" s="12">
        <v>51</v>
      </c>
      <c r="H40" s="12">
        <v>4</v>
      </c>
      <c r="I40" s="12">
        <v>0</v>
      </c>
      <c r="J40" s="22">
        <f t="shared" si="1"/>
        <v>1.134020618556701</v>
      </c>
      <c r="K40" s="27">
        <v>7.8055352472042427</v>
      </c>
      <c r="L40" s="9"/>
      <c r="M40" s="15"/>
      <c r="N40" s="9"/>
      <c r="O40" s="8"/>
      <c r="P40" s="8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</row>
    <row r="41" spans="1:87" x14ac:dyDescent="0.25">
      <c r="B41" s="23" t="s">
        <v>61</v>
      </c>
      <c r="C41" s="14">
        <v>58.1</v>
      </c>
      <c r="D41" s="14" t="s">
        <v>110</v>
      </c>
      <c r="E41" s="14">
        <v>48.26</v>
      </c>
      <c r="F41" s="14">
        <f>85-2</f>
        <v>83</v>
      </c>
      <c r="G41" s="14">
        <v>70</v>
      </c>
      <c r="H41" s="14">
        <v>12</v>
      </c>
      <c r="I41" s="14">
        <v>1</v>
      </c>
      <c r="J41" s="24">
        <f t="shared" si="1"/>
        <v>1.4285714285714286</v>
      </c>
      <c r="K41" s="28"/>
      <c r="L41" s="8"/>
      <c r="M41" s="15"/>
      <c r="N41" s="9"/>
      <c r="O41" s="8"/>
      <c r="P41" s="8"/>
    </row>
    <row r="42" spans="1:87" x14ac:dyDescent="0.25">
      <c r="B42" s="25" t="s">
        <v>62</v>
      </c>
      <c r="C42" s="11">
        <v>52.2</v>
      </c>
      <c r="D42" s="11" t="s">
        <v>16</v>
      </c>
      <c r="E42" s="11">
        <v>40.549999999999997</v>
      </c>
      <c r="F42" s="11">
        <v>65</v>
      </c>
      <c r="G42" s="11">
        <v>56</v>
      </c>
      <c r="H42" s="11">
        <v>8</v>
      </c>
      <c r="I42" s="11">
        <v>1</v>
      </c>
      <c r="J42" s="26">
        <f t="shared" si="1"/>
        <v>1.2452107279693485</v>
      </c>
      <c r="K42" s="28"/>
      <c r="L42" s="8"/>
      <c r="M42" s="15"/>
      <c r="N42" s="9"/>
      <c r="O42" s="8"/>
      <c r="P42" s="8"/>
    </row>
    <row r="43" spans="1:87" x14ac:dyDescent="0.25">
      <c r="B43" s="25" t="s">
        <v>63</v>
      </c>
      <c r="C43" s="11">
        <v>55.5</v>
      </c>
      <c r="D43" s="11" t="s">
        <v>111</v>
      </c>
      <c r="E43" s="11">
        <v>40.549999999999997</v>
      </c>
      <c r="F43" s="11">
        <f>69-2</f>
        <v>67</v>
      </c>
      <c r="G43" s="11">
        <v>58</v>
      </c>
      <c r="H43" s="11">
        <v>8</v>
      </c>
      <c r="I43" s="11">
        <v>1</v>
      </c>
      <c r="J43" s="26">
        <f t="shared" si="1"/>
        <v>1.2072072072072073</v>
      </c>
      <c r="K43" s="28"/>
      <c r="L43" s="9"/>
      <c r="M43" s="15"/>
      <c r="N43" s="9"/>
      <c r="O43" s="8"/>
      <c r="P43" s="8"/>
    </row>
    <row r="44" spans="1:87" x14ac:dyDescent="0.25">
      <c r="B44" s="25" t="s">
        <v>64</v>
      </c>
      <c r="C44" s="11">
        <v>51.6</v>
      </c>
      <c r="D44" s="11" t="s">
        <v>112</v>
      </c>
      <c r="E44" s="11">
        <v>43.39</v>
      </c>
      <c r="F44" s="11">
        <f>69-1</f>
        <v>68</v>
      </c>
      <c r="G44" s="11">
        <v>58</v>
      </c>
      <c r="H44" s="11">
        <v>5</v>
      </c>
      <c r="I44" s="11">
        <v>5</v>
      </c>
      <c r="J44" s="26">
        <f t="shared" si="1"/>
        <v>1.317829457364341</v>
      </c>
      <c r="K44" s="28"/>
      <c r="L44" s="8"/>
      <c r="M44" s="15"/>
      <c r="N44" s="9"/>
      <c r="O44" s="8"/>
      <c r="P44" s="8"/>
    </row>
    <row r="45" spans="1:87" x14ac:dyDescent="0.25">
      <c r="B45" s="23" t="s">
        <v>65</v>
      </c>
      <c r="C45" s="14">
        <v>44.1</v>
      </c>
      <c r="D45" s="14" t="s">
        <v>113</v>
      </c>
      <c r="E45" s="14">
        <v>43.56</v>
      </c>
      <c r="F45" s="14">
        <f>68-5</f>
        <v>63</v>
      </c>
      <c r="G45" s="14">
        <v>60</v>
      </c>
      <c r="H45" s="14">
        <v>2</v>
      </c>
      <c r="I45" s="14">
        <v>1</v>
      </c>
      <c r="J45" s="24">
        <f t="shared" si="1"/>
        <v>1.4285714285714286</v>
      </c>
      <c r="K45" s="28"/>
      <c r="L45" s="9"/>
      <c r="M45" s="15"/>
      <c r="N45" s="9"/>
      <c r="O45" s="8"/>
      <c r="P45" s="8"/>
    </row>
    <row r="46" spans="1:87" x14ac:dyDescent="0.25">
      <c r="B46" s="23" t="s">
        <v>66</v>
      </c>
      <c r="C46" s="14">
        <v>40.4</v>
      </c>
      <c r="D46" s="14" t="s">
        <v>114</v>
      </c>
      <c r="E46" s="14">
        <v>43.08</v>
      </c>
      <c r="F46" s="14">
        <f>58-1</f>
        <v>57</v>
      </c>
      <c r="G46" s="14">
        <v>54</v>
      </c>
      <c r="H46" s="14">
        <v>1</v>
      </c>
      <c r="I46" s="14">
        <v>2</v>
      </c>
      <c r="J46" s="24">
        <f t="shared" si="1"/>
        <v>1.410891089108911</v>
      </c>
      <c r="K46" s="29"/>
      <c r="L46" s="8"/>
      <c r="M46" s="9"/>
      <c r="N46" s="9"/>
      <c r="O46" s="9"/>
      <c r="P46" s="9"/>
    </row>
    <row r="47" spans="1:87" s="6" customFormat="1" x14ac:dyDescent="0.25">
      <c r="A47" s="13"/>
      <c r="B47" s="21" t="s">
        <v>67</v>
      </c>
      <c r="C47" s="12">
        <v>52.1</v>
      </c>
      <c r="D47" s="12" t="s">
        <v>17</v>
      </c>
      <c r="E47" s="12">
        <v>41.25</v>
      </c>
      <c r="F47" s="12">
        <v>55</v>
      </c>
      <c r="G47" s="12">
        <v>51</v>
      </c>
      <c r="H47" s="12">
        <v>3</v>
      </c>
      <c r="I47" s="12">
        <v>1</v>
      </c>
      <c r="J47" s="22">
        <f t="shared" si="1"/>
        <v>1.0556621880998081</v>
      </c>
      <c r="K47" s="30">
        <v>3.5280921408350658</v>
      </c>
      <c r="L47" s="9"/>
      <c r="M47" s="15"/>
      <c r="N47" s="9"/>
      <c r="O47" s="8"/>
      <c r="P47" s="8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</row>
    <row r="48" spans="1:87" x14ac:dyDescent="0.25">
      <c r="B48" s="25" t="s">
        <v>68</v>
      </c>
      <c r="C48" s="11">
        <v>58.1</v>
      </c>
      <c r="D48" s="11" t="s">
        <v>115</v>
      </c>
      <c r="E48" s="11">
        <v>48.26</v>
      </c>
      <c r="F48" s="11">
        <f>85-2</f>
        <v>83</v>
      </c>
      <c r="G48" s="11">
        <v>70</v>
      </c>
      <c r="H48" s="11">
        <v>12</v>
      </c>
      <c r="I48" s="11">
        <v>1</v>
      </c>
      <c r="J48" s="26">
        <f t="shared" si="1"/>
        <v>1.4285714285714286</v>
      </c>
      <c r="K48" s="31"/>
      <c r="L48" s="8"/>
      <c r="M48" s="15"/>
      <c r="N48" s="9"/>
      <c r="O48" s="8"/>
      <c r="P48" s="8"/>
    </row>
    <row r="49" spans="1:87" x14ac:dyDescent="0.25">
      <c r="B49" s="25" t="s">
        <v>69</v>
      </c>
      <c r="C49" s="14">
        <v>40.4</v>
      </c>
      <c r="D49" s="14" t="s">
        <v>116</v>
      </c>
      <c r="E49" s="14">
        <v>43.09</v>
      </c>
      <c r="F49" s="14">
        <f>58-1</f>
        <v>57</v>
      </c>
      <c r="G49" s="14">
        <v>54</v>
      </c>
      <c r="H49" s="14">
        <v>1</v>
      </c>
      <c r="I49" s="14">
        <v>2</v>
      </c>
      <c r="J49" s="24">
        <f t="shared" si="1"/>
        <v>1.410891089108911</v>
      </c>
      <c r="K49" s="32"/>
      <c r="L49" s="9"/>
      <c r="M49" s="9"/>
      <c r="N49" s="9"/>
      <c r="O49" s="9"/>
      <c r="P49" s="9"/>
    </row>
    <row r="50" spans="1:87" s="6" customFormat="1" ht="14.4" x14ac:dyDescent="0.25">
      <c r="A50" s="13"/>
      <c r="B50" s="21" t="s">
        <v>70</v>
      </c>
      <c r="C50" s="12">
        <v>71</v>
      </c>
      <c r="D50" s="12" t="s">
        <v>117</v>
      </c>
      <c r="E50" s="12">
        <v>48.07</v>
      </c>
      <c r="F50" s="12">
        <f>105-7</f>
        <v>98</v>
      </c>
      <c r="G50" s="12">
        <v>79</v>
      </c>
      <c r="H50" s="12">
        <v>18</v>
      </c>
      <c r="I50" s="12">
        <v>1</v>
      </c>
      <c r="J50" s="22">
        <f t="shared" si="1"/>
        <v>1.380281690140845</v>
      </c>
      <c r="K50" s="18">
        <v>1.7646981334713276</v>
      </c>
      <c r="L50" s="8"/>
      <c r="M50" s="9"/>
      <c r="N50" s="9"/>
      <c r="O50" s="9"/>
      <c r="P50" s="9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</row>
    <row r="51" spans="1:87" s="6" customFormat="1" x14ac:dyDescent="0.25">
      <c r="A51" s="13"/>
      <c r="B51" s="21" t="s">
        <v>71</v>
      </c>
      <c r="C51" s="12">
        <v>36.700000000000003</v>
      </c>
      <c r="D51" s="12" t="s">
        <v>18</v>
      </c>
      <c r="E51" s="12">
        <v>46.89</v>
      </c>
      <c r="F51" s="12">
        <v>52</v>
      </c>
      <c r="G51" s="12">
        <v>40</v>
      </c>
      <c r="H51" s="12">
        <v>12</v>
      </c>
      <c r="I51" s="12">
        <v>0</v>
      </c>
      <c r="J51" s="22">
        <f t="shared" si="1"/>
        <v>1.4168937329700271</v>
      </c>
      <c r="K51" s="27">
        <v>8.5308801381377641</v>
      </c>
      <c r="L51" s="9"/>
      <c r="M51" s="15"/>
      <c r="N51" s="9"/>
      <c r="O51" s="9"/>
      <c r="P51" s="9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</row>
    <row r="52" spans="1:87" x14ac:dyDescent="0.25">
      <c r="B52" s="25" t="s">
        <v>72</v>
      </c>
      <c r="C52" s="11">
        <v>44.8</v>
      </c>
      <c r="D52" s="11" t="s">
        <v>19</v>
      </c>
      <c r="E52" s="11">
        <v>43.11</v>
      </c>
      <c r="F52" s="11">
        <v>65</v>
      </c>
      <c r="G52" s="11">
        <v>57</v>
      </c>
      <c r="H52" s="11">
        <v>8</v>
      </c>
      <c r="I52" s="11">
        <v>0</v>
      </c>
      <c r="J52" s="26">
        <f t="shared" si="1"/>
        <v>1.4508928571428572</v>
      </c>
      <c r="K52" s="28"/>
      <c r="L52" s="9"/>
      <c r="M52" s="9"/>
      <c r="N52" s="9"/>
      <c r="O52" s="9"/>
      <c r="P52" s="9"/>
    </row>
    <row r="53" spans="1:87" x14ac:dyDescent="0.25">
      <c r="B53" s="23" t="s">
        <v>73</v>
      </c>
      <c r="C53" s="14">
        <v>51.9</v>
      </c>
      <c r="D53" s="14" t="s">
        <v>20</v>
      </c>
      <c r="E53" s="14">
        <v>41.32</v>
      </c>
      <c r="F53" s="14">
        <v>72</v>
      </c>
      <c r="G53" s="14">
        <v>68</v>
      </c>
      <c r="H53" s="14">
        <v>4</v>
      </c>
      <c r="I53" s="14">
        <v>0</v>
      </c>
      <c r="J53" s="24">
        <f t="shared" si="1"/>
        <v>1.3872832369942196</v>
      </c>
      <c r="K53" s="28"/>
      <c r="L53" s="9"/>
      <c r="M53" s="9"/>
      <c r="N53" s="9"/>
      <c r="O53" s="9"/>
      <c r="P53" s="9"/>
    </row>
    <row r="54" spans="1:87" x14ac:dyDescent="0.25">
      <c r="B54" s="25" t="s">
        <v>74</v>
      </c>
      <c r="C54" s="11">
        <v>42.3</v>
      </c>
      <c r="D54" s="11" t="s">
        <v>21</v>
      </c>
      <c r="E54" s="11">
        <v>41.92</v>
      </c>
      <c r="F54" s="11">
        <v>74</v>
      </c>
      <c r="G54" s="11">
        <v>66</v>
      </c>
      <c r="H54" s="11">
        <v>8</v>
      </c>
      <c r="I54" s="11">
        <v>0</v>
      </c>
      <c r="J54" s="26">
        <f t="shared" si="1"/>
        <v>1.7494089834515367</v>
      </c>
      <c r="K54" s="28"/>
      <c r="L54" s="5"/>
      <c r="M54" s="5"/>
      <c r="N54" s="5"/>
      <c r="O54" s="5"/>
      <c r="P54" s="5"/>
    </row>
    <row r="55" spans="1:87" x14ac:dyDescent="0.25">
      <c r="B55" s="23" t="s">
        <v>75</v>
      </c>
      <c r="C55" s="14">
        <v>64.3</v>
      </c>
      <c r="D55" s="14" t="s">
        <v>118</v>
      </c>
      <c r="E55" s="14">
        <v>47.6</v>
      </c>
      <c r="F55" s="14">
        <v>88</v>
      </c>
      <c r="G55" s="14">
        <v>73</v>
      </c>
      <c r="H55" s="14">
        <v>14</v>
      </c>
      <c r="I55" s="14">
        <v>1</v>
      </c>
      <c r="J55" s="24">
        <f t="shared" si="1"/>
        <v>1.3685847589424573</v>
      </c>
      <c r="K55" s="28"/>
      <c r="L55" s="9"/>
      <c r="M55" s="9"/>
      <c r="N55" s="9"/>
      <c r="O55" s="9"/>
      <c r="P55" s="9"/>
    </row>
    <row r="56" spans="1:87" x14ac:dyDescent="0.25">
      <c r="B56" s="23" t="s">
        <v>76</v>
      </c>
      <c r="C56" s="14">
        <v>41.7</v>
      </c>
      <c r="D56" s="14" t="s">
        <v>22</v>
      </c>
      <c r="E56" s="14">
        <v>42.63</v>
      </c>
      <c r="F56" s="14">
        <v>69</v>
      </c>
      <c r="G56" s="14">
        <v>58</v>
      </c>
      <c r="H56" s="14">
        <v>11</v>
      </c>
      <c r="I56" s="14">
        <v>0</v>
      </c>
      <c r="J56" s="24">
        <f t="shared" si="1"/>
        <v>1.6546762589928057</v>
      </c>
      <c r="K56" s="28"/>
      <c r="L56" s="9"/>
      <c r="M56" s="9"/>
      <c r="N56" s="9"/>
      <c r="O56" s="9"/>
      <c r="P56" s="9"/>
    </row>
    <row r="57" spans="1:87" x14ac:dyDescent="0.25">
      <c r="B57" s="25" t="s">
        <v>77</v>
      </c>
      <c r="C57" s="11">
        <v>57.5</v>
      </c>
      <c r="D57" s="11" t="s">
        <v>119</v>
      </c>
      <c r="E57" s="11">
        <v>48.29</v>
      </c>
      <c r="F57" s="11">
        <v>88</v>
      </c>
      <c r="G57" s="11">
        <v>74</v>
      </c>
      <c r="H57" s="11">
        <v>14</v>
      </c>
      <c r="I57" s="11">
        <v>0</v>
      </c>
      <c r="J57" s="26">
        <f t="shared" si="1"/>
        <v>1.5304347826086957</v>
      </c>
      <c r="K57" s="28"/>
      <c r="L57" s="5"/>
      <c r="M57" s="5"/>
      <c r="N57" s="5"/>
      <c r="O57" s="5"/>
      <c r="P57" s="5"/>
    </row>
    <row r="58" spans="1:87" x14ac:dyDescent="0.25">
      <c r="B58" s="25" t="s">
        <v>78</v>
      </c>
      <c r="C58" s="11">
        <v>59.4</v>
      </c>
      <c r="D58" s="11" t="s">
        <v>120</v>
      </c>
      <c r="E58" s="11">
        <v>41.42</v>
      </c>
      <c r="F58" s="11">
        <v>84</v>
      </c>
      <c r="G58" s="11">
        <v>68</v>
      </c>
      <c r="H58" s="11">
        <v>14</v>
      </c>
      <c r="I58" s="11">
        <v>2</v>
      </c>
      <c r="J58" s="26">
        <f t="shared" si="1"/>
        <v>1.4141414141414141</v>
      </c>
      <c r="K58" s="28"/>
      <c r="L58" s="5"/>
      <c r="M58" s="5"/>
      <c r="N58" s="5"/>
      <c r="O58" s="5"/>
      <c r="P58" s="5"/>
    </row>
    <row r="60" spans="1:87" x14ac:dyDescent="0.25">
      <c r="B60" s="2" t="s">
        <v>79</v>
      </c>
      <c r="C60" s="19">
        <f>AVERAGE(C4:C58)</f>
        <v>51.883636363636363</v>
      </c>
      <c r="D60" s="2" t="s">
        <v>79</v>
      </c>
      <c r="E60" s="19">
        <f>AVERAGE(E4:E58)</f>
        <v>43.541454545454549</v>
      </c>
      <c r="J60" s="2" t="s">
        <v>79</v>
      </c>
      <c r="K60" s="2">
        <v>5.83</v>
      </c>
    </row>
    <row r="61" spans="1:87" x14ac:dyDescent="0.25">
      <c r="B61" s="2" t="s">
        <v>122</v>
      </c>
      <c r="C61" s="19">
        <f>STDEV(C4:C58)</f>
        <v>12.66330019059693</v>
      </c>
      <c r="D61" s="2" t="s">
        <v>122</v>
      </c>
      <c r="E61" s="19">
        <f>STDEV(E4:E58)</f>
        <v>2.6164581786593493</v>
      </c>
      <c r="J61" s="2" t="s">
        <v>122</v>
      </c>
      <c r="K61" s="2">
        <v>2.4500000000000002</v>
      </c>
    </row>
    <row r="81" spans="4:6" ht="14.4" x14ac:dyDescent="0.3">
      <c r="D81" s="13"/>
      <c r="E81" s="16"/>
      <c r="F81" s="17"/>
    </row>
    <row r="82" spans="4:6" ht="14.4" x14ac:dyDescent="0.3">
      <c r="D82" s="1"/>
      <c r="E82" s="17"/>
      <c r="F82" s="17"/>
    </row>
    <row r="83" spans="4:6" ht="14.4" x14ac:dyDescent="0.3">
      <c r="D83" s="1"/>
      <c r="E83" s="16"/>
      <c r="F83" s="17"/>
    </row>
    <row r="84" spans="4:6" ht="14.4" x14ac:dyDescent="0.3">
      <c r="D84" s="1"/>
      <c r="E84" s="16"/>
      <c r="F84" s="17"/>
    </row>
    <row r="85" spans="4:6" ht="14.4" x14ac:dyDescent="0.3">
      <c r="D85" s="1"/>
      <c r="E85" s="16"/>
      <c r="F85" s="17"/>
    </row>
    <row r="86" spans="4:6" ht="14.4" x14ac:dyDescent="0.3">
      <c r="D86" s="1"/>
      <c r="E86" s="16"/>
      <c r="F86" s="17"/>
    </row>
    <row r="87" spans="4:6" ht="14.4" x14ac:dyDescent="0.3">
      <c r="D87" s="1"/>
      <c r="E87" s="17"/>
      <c r="F87" s="17"/>
    </row>
    <row r="88" spans="4:6" ht="14.4" x14ac:dyDescent="0.3">
      <c r="D88" s="13"/>
      <c r="E88" s="16"/>
      <c r="F88" s="17"/>
    </row>
    <row r="89" spans="4:6" ht="14.4" x14ac:dyDescent="0.3">
      <c r="D89" s="1"/>
      <c r="E89" s="16"/>
      <c r="F89" s="17"/>
    </row>
    <row r="90" spans="4:6" ht="14.4" x14ac:dyDescent="0.3">
      <c r="D90" s="1"/>
      <c r="E90" s="16"/>
      <c r="F90" s="17"/>
    </row>
    <row r="91" spans="4:6" ht="14.4" x14ac:dyDescent="0.3">
      <c r="D91" s="1"/>
      <c r="E91" s="16"/>
      <c r="F91" s="17"/>
    </row>
    <row r="92" spans="4:6" ht="14.4" x14ac:dyDescent="0.3">
      <c r="D92" s="1"/>
      <c r="E92" s="16"/>
      <c r="F92" s="17"/>
    </row>
    <row r="93" spans="4:6" ht="14.4" x14ac:dyDescent="0.3">
      <c r="D93" s="13"/>
      <c r="E93" s="16"/>
      <c r="F93" s="17"/>
    </row>
    <row r="94" spans="4:6" ht="14.4" x14ac:dyDescent="0.3">
      <c r="D94" s="1"/>
      <c r="E94" s="17"/>
      <c r="F94" s="17"/>
    </row>
    <row r="95" spans="4:6" ht="14.4" x14ac:dyDescent="0.3">
      <c r="D95" s="1"/>
      <c r="E95" s="16"/>
      <c r="F95" s="17"/>
    </row>
    <row r="96" spans="4:6" ht="14.4" x14ac:dyDescent="0.3">
      <c r="D96" s="1"/>
      <c r="E96" s="16"/>
      <c r="F96" s="17"/>
    </row>
    <row r="97" spans="4:6" ht="14.4" x14ac:dyDescent="0.3">
      <c r="D97" s="1"/>
      <c r="E97" s="16"/>
      <c r="F97" s="17"/>
    </row>
    <row r="98" spans="4:6" ht="14.4" x14ac:dyDescent="0.3">
      <c r="D98" s="1"/>
      <c r="E98" s="16"/>
      <c r="F98" s="17"/>
    </row>
    <row r="99" spans="4:6" ht="14.4" x14ac:dyDescent="0.3">
      <c r="D99" s="1"/>
      <c r="E99" s="17"/>
      <c r="F99" s="17"/>
    </row>
    <row r="100" spans="4:6" ht="14.4" x14ac:dyDescent="0.3">
      <c r="D100" s="13"/>
      <c r="E100" s="16"/>
      <c r="F100" s="17"/>
    </row>
    <row r="101" spans="4:6" ht="14.4" x14ac:dyDescent="0.3">
      <c r="D101" s="1"/>
      <c r="E101" s="16"/>
      <c r="F101" s="17"/>
    </row>
    <row r="102" spans="4:6" ht="14.4" x14ac:dyDescent="0.3">
      <c r="D102" s="1"/>
      <c r="E102" s="16"/>
      <c r="F102" s="17"/>
    </row>
    <row r="103" spans="4:6" ht="14.4" x14ac:dyDescent="0.3">
      <c r="D103" s="13"/>
      <c r="E103" s="16"/>
      <c r="F103" s="17"/>
    </row>
    <row r="104" spans="4:6" ht="14.4" x14ac:dyDescent="0.3">
      <c r="D104" s="13"/>
      <c r="E104" s="16"/>
      <c r="F104" s="17"/>
    </row>
    <row r="105" spans="4:6" ht="14.4" x14ac:dyDescent="0.3">
      <c r="D105" s="13"/>
      <c r="E105" s="16"/>
      <c r="F105" s="17"/>
    </row>
    <row r="106" spans="4:6" x14ac:dyDescent="0.25">
      <c r="D106" s="13"/>
      <c r="E106" s="17"/>
      <c r="F106" s="17"/>
    </row>
    <row r="107" spans="4:6" x14ac:dyDescent="0.25">
      <c r="E107" s="17"/>
      <c r="F107" s="17"/>
    </row>
    <row r="108" spans="4:6" x14ac:dyDescent="0.25">
      <c r="E108" s="17"/>
      <c r="F108" s="17"/>
    </row>
    <row r="109" spans="4:6" x14ac:dyDescent="0.25">
      <c r="E109" s="17"/>
      <c r="F109" s="17"/>
    </row>
    <row r="110" spans="4:6" x14ac:dyDescent="0.25">
      <c r="E110" s="17"/>
      <c r="F110" s="17"/>
    </row>
    <row r="111" spans="4:6" x14ac:dyDescent="0.25">
      <c r="E111" s="17"/>
      <c r="F111" s="17"/>
    </row>
    <row r="112" spans="4:6" x14ac:dyDescent="0.25">
      <c r="E112" s="17"/>
      <c r="F112" s="17"/>
    </row>
  </sheetData>
  <mergeCells count="10">
    <mergeCell ref="K35:K39"/>
    <mergeCell ref="K40:K46"/>
    <mergeCell ref="K47:K49"/>
    <mergeCell ref="K51:K58"/>
    <mergeCell ref="K4:K11"/>
    <mergeCell ref="K12:K14"/>
    <mergeCell ref="K15:K19"/>
    <mergeCell ref="K20:K22"/>
    <mergeCell ref="K23:K27"/>
    <mergeCell ref="K28:K34"/>
  </mergeCells>
  <phoneticPr fontId="1" type="noConversion"/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Validated prophages (n=55)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Henrique Ribeiro</dc:creator>
  <cp:lastModifiedBy>Henrique Ribeiro</cp:lastModifiedBy>
  <dcterms:created xsi:type="dcterms:W3CDTF">2022-01-31T11:06:47Z</dcterms:created>
  <dcterms:modified xsi:type="dcterms:W3CDTF">2022-06-03T15:28:29Z</dcterms:modified>
</cp:coreProperties>
</file>