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\Desktop\ASSN\WORK\Work1\Research\# ASF\ASF ARDA\ASF Manuscripts\ASFV Physical inactivation\ASFV Swill Thermal\1. Frontiers in Vet Sci (FVS)\First Revision\"/>
    </mc:Choice>
  </mc:AlternateContent>
  <xr:revisionPtr revIDLastSave="0" documentId="13_ncr:1_{C06301F1-13FC-43C1-9F65-03B156583B63}" xr6:coauthVersionLast="47" xr6:coauthVersionMax="47" xr10:uidLastSave="{00000000-0000-0000-0000-000000000000}"/>
  <bookViews>
    <workbookView xWindow="-108" yWindow="-108" windowWidth="23256" windowHeight="11964" tabRatio="628" activeTab="2" xr2:uid="{303C6CDF-2156-4D23-94AE-44CD9CD0E2A9}"/>
  </bookViews>
  <sheets>
    <sheet name="About" sheetId="3" r:id="rId1"/>
    <sheet name="Proximate analysis" sheetId="4" r:id="rId2"/>
    <sheet name="Swill Formula 1" sheetId="1" r:id="rId3"/>
    <sheet name="Swill Formula 2" sheetId="9" r:id="rId4"/>
    <sheet name="Swill Formula 3" sheetId="10" r:id="rId5"/>
    <sheet name="Password to unlock" sheetId="8" r:id="rId6"/>
  </sheets>
  <definedNames>
    <definedName name="_Hlk89950379" localSheetId="2">'Swill Formula 1'!$B$2</definedName>
    <definedName name="_Hlk89950379" localSheetId="3">'Swill Formula 2'!$B$2</definedName>
    <definedName name="_Hlk89950379" localSheetId="4">'Swill Formula 3'!$B$2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0" l="1"/>
  <c r="F12" i="10"/>
  <c r="F11" i="10"/>
  <c r="F10" i="10"/>
  <c r="E14" i="10"/>
  <c r="E12" i="10"/>
  <c r="E11" i="10"/>
  <c r="E10" i="10"/>
  <c r="D14" i="10"/>
  <c r="D12" i="10"/>
  <c r="D11" i="10"/>
  <c r="D10" i="10"/>
  <c r="F9" i="10"/>
  <c r="E9" i="10"/>
  <c r="D9" i="10"/>
  <c r="J14" i="10" l="1"/>
  <c r="K14" i="10" s="1"/>
  <c r="I14" i="10"/>
  <c r="H14" i="10"/>
  <c r="C14" i="10"/>
  <c r="G12" i="10"/>
  <c r="J12" i="10" s="1"/>
  <c r="K12" i="10" s="1"/>
  <c r="I12" i="10"/>
  <c r="H12" i="10"/>
  <c r="C12" i="10"/>
  <c r="G11" i="10"/>
  <c r="J11" i="10" s="1"/>
  <c r="K11" i="10" s="1"/>
  <c r="C11" i="10"/>
  <c r="G10" i="10"/>
  <c r="J10" i="10" s="1"/>
  <c r="K10" i="10" s="1"/>
  <c r="H10" i="10"/>
  <c r="C10" i="10"/>
  <c r="G9" i="10"/>
  <c r="J9" i="10" s="1"/>
  <c r="K9" i="10" s="1"/>
  <c r="C9" i="10"/>
  <c r="D10" i="9"/>
  <c r="D11" i="9"/>
  <c r="D12" i="9"/>
  <c r="F14" i="9"/>
  <c r="J14" i="9" s="1"/>
  <c r="K14" i="9" s="1"/>
  <c r="E14" i="9"/>
  <c r="D14" i="9"/>
  <c r="H14" i="9" s="1"/>
  <c r="E10" i="9"/>
  <c r="F10" i="9"/>
  <c r="E11" i="9"/>
  <c r="F11" i="9"/>
  <c r="E12" i="9"/>
  <c r="F12" i="9"/>
  <c r="F9" i="9"/>
  <c r="D9" i="9"/>
  <c r="E9" i="9"/>
  <c r="I14" i="9"/>
  <c r="C14" i="9"/>
  <c r="G12" i="9"/>
  <c r="C12" i="9"/>
  <c r="G11" i="9"/>
  <c r="I11" i="9" s="1"/>
  <c r="C11" i="9"/>
  <c r="G10" i="9"/>
  <c r="I10" i="9" s="1"/>
  <c r="C10" i="9"/>
  <c r="G9" i="9"/>
  <c r="I9" i="9" s="1"/>
  <c r="C9" i="9"/>
  <c r="I10" i="10" l="1"/>
  <c r="H11" i="10"/>
  <c r="I11" i="10"/>
  <c r="H9" i="10"/>
  <c r="I9" i="10"/>
  <c r="I12" i="9"/>
  <c r="J11" i="9"/>
  <c r="K11" i="9" s="1"/>
  <c r="H11" i="9"/>
  <c r="H9" i="9"/>
  <c r="J9" i="9"/>
  <c r="K9" i="9" s="1"/>
  <c r="J10" i="9"/>
  <c r="K10" i="9" s="1"/>
  <c r="H10" i="9"/>
  <c r="J12" i="9"/>
  <c r="K12" i="9" s="1"/>
  <c r="H12" i="9"/>
  <c r="C14" i="1"/>
  <c r="C12" i="1"/>
  <c r="C11" i="1"/>
  <c r="C10" i="1"/>
  <c r="C9" i="1"/>
  <c r="F14" i="1"/>
  <c r="F12" i="1"/>
  <c r="F11" i="1"/>
  <c r="F10" i="1"/>
  <c r="F9" i="1"/>
  <c r="D14" i="1"/>
  <c r="D12" i="1"/>
  <c r="D11" i="1"/>
  <c r="D10" i="1"/>
  <c r="D9" i="1"/>
  <c r="E14" i="1"/>
  <c r="E12" i="1"/>
  <c r="E11" i="1"/>
  <c r="E10" i="1"/>
  <c r="E9" i="1"/>
  <c r="J14" i="1" l="1"/>
  <c r="K14" i="1" s="1"/>
  <c r="G9" i="1"/>
  <c r="G10" i="1"/>
  <c r="G11" i="1"/>
  <c r="G12" i="1"/>
  <c r="H11" i="1" l="1"/>
  <c r="H9" i="1"/>
  <c r="I9" i="1"/>
  <c r="J9" i="1"/>
  <c r="K9" i="1" s="1"/>
  <c r="J11" i="1"/>
  <c r="K11" i="1" s="1"/>
  <c r="J12" i="1"/>
  <c r="K12" i="1" s="1"/>
  <c r="I11" i="1"/>
  <c r="H10" i="1"/>
  <c r="J10" i="1"/>
  <c r="K10" i="1" s="1"/>
  <c r="I10" i="1"/>
  <c r="H12" i="1"/>
  <c r="I12" i="1"/>
  <c r="I14" i="1"/>
  <c r="H14" i="1"/>
</calcChain>
</file>

<file path=xl/sharedStrings.xml><?xml version="1.0" encoding="utf-8"?>
<sst xmlns="http://schemas.openxmlformats.org/spreadsheetml/2006/main" count="117" uniqueCount="68">
  <si>
    <t>Disclaimer</t>
  </si>
  <si>
    <t>The author has taken every care to ensure that the output from this spreadsheet is accurate.</t>
  </si>
  <si>
    <t>Version 1.01 :  Copyright 2022 Suphachai Nuanualsuwan</t>
  </si>
  <si>
    <t>Version 1.01</t>
  </si>
  <si>
    <t>Suphachai Nuanualsuwan</t>
  </si>
  <si>
    <t>Center of Excellence for Food and Water Risk Analysis (FAWRA)</t>
  </si>
  <si>
    <t>Department of Veterinary Public Health, Faculty of Veterinary Science,</t>
  </si>
  <si>
    <t>Chulalongkorn University, Bangkok, Thailand.</t>
  </si>
  <si>
    <t>email: suphachai.n@chula.ac.th</t>
  </si>
  <si>
    <t>Acknowledgment</t>
  </si>
  <si>
    <t xml:space="preserve"> </t>
  </si>
  <si>
    <t>This spreadsheet was initially generated as the data availability to the publication article;</t>
  </si>
  <si>
    <t>Lower 95% CI</t>
  </si>
  <si>
    <t>Upper 95% CI</t>
  </si>
  <si>
    <t>Log reduction</t>
  </si>
  <si>
    <t>Desired</t>
  </si>
  <si>
    <r>
      <t xml:space="preserve">Predicted </t>
    </r>
    <r>
      <rPr>
        <b/>
        <i/>
        <sz val="12"/>
        <color rgb="FFFFFF00"/>
        <rFont val="Times New Roman"/>
        <family val="1"/>
      </rPr>
      <t>D</t>
    </r>
    <r>
      <rPr>
        <b/>
        <sz val="12"/>
        <color rgb="FFFFFF00"/>
        <rFont val="Times New Roman"/>
        <family val="1"/>
      </rPr>
      <t xml:space="preserve"> value</t>
    </r>
  </si>
  <si>
    <t>Mean</t>
  </si>
  <si>
    <t>Instructions</t>
  </si>
  <si>
    <t>Password to unlock protection sheet</t>
  </si>
  <si>
    <t>1234</t>
  </si>
  <si>
    <t>Neither the author nor Journal accept any liability for any consequences, direct or indirect resulting from a decision by the user to take, or not to take, any action based on outputs from this spreadsheet.</t>
  </si>
  <si>
    <r>
      <t xml:space="preserve">Predicting </t>
    </r>
    <r>
      <rPr>
        <b/>
        <i/>
        <sz val="20"/>
        <color rgb="FFFFFF66"/>
        <rFont val="Times New Roman"/>
        <family val="1"/>
      </rPr>
      <t>D</t>
    </r>
    <r>
      <rPr>
        <b/>
        <sz val="20"/>
        <color rgb="FFFFFF66"/>
        <rFont val="Times New Roman"/>
        <family val="1"/>
      </rPr>
      <t xml:space="preserve"> value and cooking time for swill</t>
    </r>
  </si>
  <si>
    <t>Thermal inactivation of African swine fever virus in swill</t>
  </si>
  <si>
    <t xml:space="preserve"> Frontiers in Veterinary Science</t>
  </si>
  <si>
    <t>This spreadsheet was inspired by the comment from reviewers of Frontiers in Veterinary Science</t>
  </si>
  <si>
    <t>Swill composition</t>
  </si>
  <si>
    <r>
      <t>Percent (w/w)</t>
    </r>
    <r>
      <rPr>
        <vertAlign val="superscript"/>
        <sz val="12"/>
        <color theme="1"/>
        <rFont val="Times New Roman"/>
        <family val="1"/>
      </rPr>
      <t>a</t>
    </r>
  </si>
  <si>
    <t>Swill formula 1</t>
  </si>
  <si>
    <t>Swill formula 2</t>
  </si>
  <si>
    <t>Swill formula 3</t>
  </si>
  <si>
    <t>Crude fiber</t>
  </si>
  <si>
    <t>5.42 ± 1.23</t>
  </si>
  <si>
    <t>0.59 ± 0.21</t>
  </si>
  <si>
    <t>0.50 ± 0.11</t>
  </si>
  <si>
    <t>Crude Fat</t>
  </si>
  <si>
    <t>0.98 ± 0.14</t>
  </si>
  <si>
    <t>2.99 ± 0.42</t>
  </si>
  <si>
    <t>4.43 ± 0.69</t>
  </si>
  <si>
    <t>Moisture</t>
  </si>
  <si>
    <t>72.82 ± 2.42</t>
  </si>
  <si>
    <t>70.44 ± 0.21</t>
  </si>
  <si>
    <t>Total Carbohydrate</t>
  </si>
  <si>
    <t>15.21 ± 2.49</t>
  </si>
  <si>
    <t>25.38 ± 2.21</t>
  </si>
  <si>
    <t>21.71 ± 0.12</t>
  </si>
  <si>
    <t>Ash</t>
  </si>
  <si>
    <t>0.57 ± 0.04</t>
  </si>
  <si>
    <t>1.82 ± 0.42</t>
  </si>
  <si>
    <t>0.76 ± 0.05</t>
  </si>
  <si>
    <t>Crude Protein</t>
  </si>
  <si>
    <t>3.22 ± 0.37</t>
  </si>
  <si>
    <t>7.96 ± 0.25</t>
  </si>
  <si>
    <t>2.74 ± 0.13</t>
  </si>
  <si>
    <t>Predicted Cooking time (min)</t>
  </si>
  <si>
    <t>Swill formula 1: 5.42% Crude fiber, 0.98% Crude Fat, 15.21% Total Carbohydrate, 3.22% Crude Protein</t>
  </si>
  <si>
    <r>
      <t xml:space="preserve">This spreadsheet was designated to predict the mean </t>
    </r>
    <r>
      <rPr>
        <i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value and cooking time of 3 swill formulae.</t>
    </r>
  </si>
  <si>
    <r>
      <t xml:space="preserve">The objetive of this spreadsheet is to predict the </t>
    </r>
    <r>
      <rPr>
        <i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values and then the cooking time of 3 swill formulae.</t>
    </r>
  </si>
  <si>
    <r>
      <t>Celcius (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C)</t>
    </r>
  </si>
  <si>
    <r>
      <t>Farenheit (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F)</t>
    </r>
  </si>
  <si>
    <t>CI: Confidence interval</t>
  </si>
  <si>
    <t>Add</t>
  </si>
  <si>
    <t>Safety margin</t>
  </si>
  <si>
    <t>Adding safety of margin by 50%</t>
  </si>
  <si>
    <t>Swill formula 3: 0.5% Crude fiber, 4.43% Crude Fat, 21.71% Total Carbohydrate, 2.74% Crude Protein</t>
  </si>
  <si>
    <t>Swill formula 2: 0.59% Crude fiber, 2.99% Crude Fat, 25.38% Total Carbohydrate, 7.96% Crude Protein</t>
  </si>
  <si>
    <t>2. Enter desired log reduction in cell G14</t>
  </si>
  <si>
    <t>1. Enter cooking temperature (celcius) of swill in cell 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</si>
</sst>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8" x14ac:knownFonts="1">
    <font>
      <sz val="16"/>
      <color theme="1"/>
      <name val="TH Sarabun Ne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20"/>
      <color rgb="FFFFFF00"/>
      <name val="Times New Roman"/>
      <family val="1"/>
    </font>
    <font>
      <b/>
      <sz val="12"/>
      <color rgb="FFFFFF00"/>
      <name val="Times New Roman"/>
      <family val="1"/>
    </font>
    <font>
      <b/>
      <i/>
      <sz val="12"/>
      <color rgb="FFFFFF00"/>
      <name val="Times New Roman"/>
      <family val="1"/>
    </font>
    <font>
      <sz val="20"/>
      <color rgb="FFFFFF00"/>
      <name val="Times New Roman"/>
      <family val="1"/>
    </font>
    <font>
      <sz val="8"/>
      <name val="TH Sarabun New"/>
      <family val="2"/>
    </font>
    <font>
      <b/>
      <sz val="22"/>
      <color theme="1"/>
      <name val="TH Sarabun New"/>
      <family val="2"/>
    </font>
    <font>
      <b/>
      <i/>
      <sz val="20"/>
      <color rgb="FFFFFF66"/>
      <name val="Times New Roman"/>
      <family val="1"/>
    </font>
    <font>
      <b/>
      <sz val="20"/>
      <color rgb="FFFFFF66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rgb="FFFFFF66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A0B4F2"/>
        <bgColor indexed="64"/>
      </patternFill>
    </fill>
    <fill>
      <patternFill patternType="solid">
        <fgColor rgb="FFF76DD9"/>
        <bgColor indexed="64"/>
      </patternFill>
    </fill>
  </fills>
  <borders count="10">
    <border>
      <left/>
      <right/>
      <top/>
      <bottom/>
      <diagonal/>
    </border>
    <border>
      <left style="medium">
        <color rgb="FF00FFFF"/>
      </left>
      <right/>
      <top style="medium">
        <color rgb="FF00FFFF"/>
      </top>
      <bottom style="medium">
        <color rgb="FF00FFFF"/>
      </bottom>
      <diagonal/>
    </border>
    <border>
      <left/>
      <right/>
      <top style="medium">
        <color rgb="FF00FFFF"/>
      </top>
      <bottom style="medium">
        <color rgb="FF00FFFF"/>
      </bottom>
      <diagonal/>
    </border>
    <border>
      <left/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0FFFF"/>
      </left>
      <right/>
      <top/>
      <bottom/>
      <diagonal/>
    </border>
    <border>
      <left/>
      <right style="medium">
        <color rgb="FF00FFFF"/>
      </right>
      <top/>
      <bottom/>
      <diagonal/>
    </border>
    <border>
      <left style="medium">
        <color rgb="FF00FFFF"/>
      </left>
      <right/>
      <top/>
      <bottom style="medium">
        <color rgb="FF00FFFF"/>
      </bottom>
      <diagonal/>
    </border>
    <border>
      <left/>
      <right/>
      <top/>
      <bottom style="medium">
        <color rgb="FF00FFFF"/>
      </bottom>
      <diagonal/>
    </border>
    <border>
      <left/>
      <right style="medium">
        <color rgb="FF00FFFF"/>
      </right>
      <top/>
      <bottom style="medium">
        <color rgb="FF00FFFF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4" fontId="1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top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/>
    <xf numFmtId="0" fontId="11" fillId="8" borderId="0" xfId="0" quotePrefix="1" applyFont="1" applyFill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6" borderId="4" xfId="0" applyFont="1" applyFill="1" applyBorder="1"/>
    <xf numFmtId="0" fontId="3" fillId="6" borderId="0" xfId="0" applyFont="1" applyFill="1" applyBorder="1"/>
    <xf numFmtId="0" fontId="3" fillId="6" borderId="4" xfId="0" applyFont="1" applyFill="1" applyBorder="1" applyAlignment="1">
      <alignment horizontal="left" vertical="center"/>
    </xf>
    <xf numFmtId="0" fontId="5" fillId="6" borderId="4" xfId="0" applyFont="1" applyFill="1" applyBorder="1"/>
    <xf numFmtId="0" fontId="3" fillId="6" borderId="5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vertical="center"/>
    </xf>
    <xf numFmtId="0" fontId="9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left" vertical="center"/>
    </xf>
    <xf numFmtId="2" fontId="1" fillId="12" borderId="0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Border="1" applyAlignment="1">
      <alignment vertical="center"/>
    </xf>
    <xf numFmtId="1" fontId="1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66" fontId="1" fillId="6" borderId="0" xfId="0" applyNumberFormat="1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top"/>
    </xf>
    <xf numFmtId="0" fontId="1" fillId="12" borderId="0" xfId="0" applyFont="1" applyFill="1" applyAlignment="1">
      <alignment horizontal="center" vertical="center"/>
    </xf>
    <xf numFmtId="164" fontId="1" fillId="13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1" fontId="1" fillId="5" borderId="0" xfId="0" applyNumberFormat="1" applyFont="1" applyFill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66FF33"/>
      <color rgb="FFA0B4F2"/>
      <color rgb="FF00FFFF"/>
      <color rgb="FFCCFFFF"/>
      <color rgb="FF66CCFF"/>
      <color rgb="FFFF99FF"/>
      <color rgb="FF0000CC"/>
      <color rgb="FF33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A1B4-E214-4855-99D3-41D8D05DA796}">
  <dimension ref="B1:T20"/>
  <sheetViews>
    <sheetView showGridLines="0" zoomScaleNormal="100" workbookViewId="0">
      <selection activeCell="B6" sqref="B6"/>
    </sheetView>
  </sheetViews>
  <sheetFormatPr defaultRowHeight="21.6" customHeight="1" x14ac:dyDescent="0.3"/>
  <cols>
    <col min="1" max="1" width="0.8984375" style="1" customWidth="1"/>
    <col min="2" max="16384" width="8.796875" style="1"/>
  </cols>
  <sheetData>
    <row r="1" spans="2:20" ht="4.05" customHeight="1" thickBot="1" x14ac:dyDescent="0.35"/>
    <row r="2" spans="2:20" ht="34.950000000000003" customHeight="1" thickBot="1" x14ac:dyDescent="0.35">
      <c r="B2" s="42" t="s">
        <v>22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</row>
    <row r="3" spans="2:20" ht="18" customHeight="1" x14ac:dyDescent="0.3">
      <c r="B3" s="20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</row>
    <row r="4" spans="2:20" ht="18" customHeight="1" x14ac:dyDescent="0.3">
      <c r="B4" s="23" t="s">
        <v>11</v>
      </c>
      <c r="C4" s="24"/>
      <c r="D4" s="24"/>
      <c r="E4" s="24"/>
      <c r="F4" s="24"/>
      <c r="G4" s="24"/>
      <c r="H4" s="24"/>
      <c r="I4" s="24"/>
      <c r="J4" s="24"/>
      <c r="K4" s="21"/>
      <c r="L4" s="21"/>
      <c r="M4" s="21"/>
      <c r="N4" s="21"/>
      <c r="O4" s="21"/>
      <c r="P4" s="21"/>
      <c r="Q4" s="21"/>
      <c r="R4" s="21"/>
      <c r="S4" s="21"/>
      <c r="T4" s="22"/>
    </row>
    <row r="5" spans="2:20" ht="18" customHeight="1" x14ac:dyDescent="0.3">
      <c r="B5" s="25" t="s">
        <v>23</v>
      </c>
      <c r="C5" s="24"/>
      <c r="D5" s="24"/>
      <c r="E5" s="24"/>
      <c r="F5" s="24"/>
      <c r="G5" s="24"/>
      <c r="H5" s="24"/>
      <c r="I5" s="24"/>
      <c r="J5" s="24"/>
      <c r="K5" s="21"/>
      <c r="L5" s="21"/>
      <c r="M5" s="21"/>
      <c r="N5" s="21"/>
      <c r="O5" s="21"/>
      <c r="P5" s="21"/>
      <c r="Q5" s="21"/>
      <c r="R5" s="21"/>
      <c r="S5" s="21"/>
      <c r="T5" s="22"/>
    </row>
    <row r="6" spans="2:20" ht="19.95" customHeight="1" x14ac:dyDescent="0.3">
      <c r="B6" s="26" t="s">
        <v>24</v>
      </c>
      <c r="C6" s="24"/>
      <c r="D6" s="24"/>
      <c r="E6" s="24"/>
      <c r="F6" s="24"/>
      <c r="G6" s="24"/>
      <c r="H6" s="24"/>
      <c r="I6" s="24"/>
      <c r="J6" s="24"/>
      <c r="K6" s="21"/>
      <c r="L6" s="21"/>
      <c r="M6" s="21"/>
      <c r="N6" s="21"/>
      <c r="O6" s="21"/>
      <c r="P6" s="21"/>
      <c r="Q6" s="21"/>
      <c r="R6" s="21"/>
      <c r="S6" s="21"/>
      <c r="T6" s="22"/>
    </row>
    <row r="7" spans="2:20" ht="21.6" customHeight="1" x14ac:dyDescent="0.3">
      <c r="B7" s="40" t="s">
        <v>3</v>
      </c>
      <c r="C7" s="41"/>
      <c r="D7" s="4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</row>
    <row r="8" spans="2:20" ht="15.6" x14ac:dyDescent="0.3">
      <c r="B8" s="23" t="s">
        <v>4</v>
      </c>
      <c r="C8" s="24"/>
      <c r="D8" s="24"/>
      <c r="E8" s="24"/>
      <c r="F8" s="24"/>
      <c r="G8" s="24"/>
      <c r="H8" s="24"/>
      <c r="I8" s="24"/>
      <c r="J8" s="24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2:20" ht="15.6" x14ac:dyDescent="0.3">
      <c r="B9" s="23" t="s">
        <v>5</v>
      </c>
      <c r="C9" s="24"/>
      <c r="D9" s="24"/>
      <c r="E9" s="24"/>
      <c r="F9" s="24"/>
      <c r="G9" s="24"/>
      <c r="H9" s="24"/>
      <c r="I9" s="24"/>
      <c r="J9" s="24"/>
      <c r="K9" s="21"/>
      <c r="L9" s="21"/>
      <c r="M9" s="21"/>
      <c r="N9" s="21"/>
      <c r="O9" s="21"/>
      <c r="P9" s="21"/>
      <c r="Q9" s="21"/>
      <c r="R9" s="21"/>
      <c r="S9" s="21"/>
      <c r="T9" s="22"/>
    </row>
    <row r="10" spans="2:20" ht="15.6" x14ac:dyDescent="0.3">
      <c r="B10" s="23" t="s">
        <v>6</v>
      </c>
      <c r="C10" s="24"/>
      <c r="D10" s="24"/>
      <c r="E10" s="24"/>
      <c r="F10" s="24"/>
      <c r="G10" s="24"/>
      <c r="H10" s="24"/>
      <c r="I10" s="24"/>
      <c r="J10" s="24"/>
      <c r="K10" s="21"/>
      <c r="L10" s="21"/>
      <c r="M10" s="21"/>
      <c r="N10" s="21"/>
      <c r="O10" s="21"/>
      <c r="P10" s="21"/>
      <c r="Q10" s="21"/>
      <c r="R10" s="21"/>
      <c r="S10" s="21"/>
      <c r="T10" s="22"/>
    </row>
    <row r="11" spans="2:20" ht="15.6" x14ac:dyDescent="0.3">
      <c r="B11" s="23" t="s">
        <v>7</v>
      </c>
      <c r="C11" s="24"/>
      <c r="D11" s="24"/>
      <c r="E11" s="24"/>
      <c r="F11" s="24"/>
      <c r="G11" s="24"/>
      <c r="H11" s="24"/>
      <c r="I11" s="24"/>
      <c r="J11" s="24"/>
      <c r="K11" s="21"/>
      <c r="L11" s="21"/>
      <c r="M11" s="21"/>
      <c r="N11" s="21"/>
      <c r="O11" s="21"/>
      <c r="P11" s="21"/>
      <c r="Q11" s="21"/>
      <c r="R11" s="21"/>
      <c r="S11" s="21"/>
      <c r="T11" s="22"/>
    </row>
    <row r="12" spans="2:20" ht="15.6" x14ac:dyDescent="0.3">
      <c r="B12" s="23" t="s">
        <v>8</v>
      </c>
      <c r="C12" s="24"/>
      <c r="D12" s="24"/>
      <c r="E12" s="24"/>
      <c r="F12" s="24"/>
      <c r="G12" s="24"/>
      <c r="H12" s="24"/>
      <c r="I12" s="24"/>
      <c r="J12" s="24"/>
      <c r="K12" s="21"/>
      <c r="L12" s="21"/>
      <c r="M12" s="21"/>
      <c r="N12" s="21"/>
      <c r="O12" s="21"/>
      <c r="P12" s="21"/>
      <c r="Q12" s="21"/>
      <c r="R12" s="21"/>
      <c r="S12" s="21"/>
      <c r="T12" s="22"/>
    </row>
    <row r="13" spans="2:20" ht="21.6" customHeight="1" x14ac:dyDescent="0.3">
      <c r="B13" s="40" t="s">
        <v>9</v>
      </c>
      <c r="C13" s="41"/>
      <c r="D13" s="4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</row>
    <row r="14" spans="2:20" ht="19.95" customHeight="1" x14ac:dyDescent="0.3">
      <c r="B14" s="23" t="s">
        <v>25</v>
      </c>
      <c r="C14" s="24"/>
      <c r="D14" s="24"/>
      <c r="E14" s="24"/>
      <c r="F14" s="24"/>
      <c r="G14" s="24"/>
      <c r="H14" s="24"/>
      <c r="I14" s="24"/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2"/>
    </row>
    <row r="15" spans="2:20" ht="21.6" customHeight="1" x14ac:dyDescent="0.3">
      <c r="B15" s="40" t="s">
        <v>0</v>
      </c>
      <c r="C15" s="41"/>
      <c r="D15" s="4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</row>
    <row r="16" spans="2:20" ht="19.95" customHeight="1" x14ac:dyDescent="0.3">
      <c r="B16" s="23" t="s">
        <v>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7"/>
    </row>
    <row r="17" spans="2:20" ht="19.95" customHeight="1" x14ac:dyDescent="0.3">
      <c r="B17" s="23" t="s">
        <v>57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7"/>
    </row>
    <row r="18" spans="2:20" ht="19.95" customHeight="1" thickBot="1" x14ac:dyDescent="0.35">
      <c r="B18" s="28" t="s">
        <v>21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</row>
    <row r="19" spans="2:20" ht="21.6" customHeight="1" x14ac:dyDescent="0.3">
      <c r="B19" s="1" t="s">
        <v>10</v>
      </c>
    </row>
    <row r="20" spans="2:20" ht="21.6" customHeight="1" x14ac:dyDescent="0.3">
      <c r="B20" s="1" t="s">
        <v>10</v>
      </c>
    </row>
  </sheetData>
  <mergeCells count="4">
    <mergeCell ref="B15:D15"/>
    <mergeCell ref="B13:D13"/>
    <mergeCell ref="B7:D7"/>
    <mergeCell ref="B2:T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40AB-29C9-4FD5-9ADC-3538B61A74B8}">
  <dimension ref="B1:E9"/>
  <sheetViews>
    <sheetView showGridLines="0" zoomScaleNormal="100" workbookViewId="0">
      <selection activeCell="D3" sqref="D3"/>
    </sheetView>
  </sheetViews>
  <sheetFormatPr defaultRowHeight="24.6" x14ac:dyDescent="0.7"/>
  <cols>
    <col min="1" max="1" width="1.8984375" style="19" customWidth="1"/>
    <col min="2" max="2" width="20.59765625" style="19" customWidth="1"/>
    <col min="3" max="5" width="20.59765625" style="48" customWidth="1"/>
    <col min="6" max="16384" width="8.796875" style="19"/>
  </cols>
  <sheetData>
    <row r="1" spans="2:5" ht="25.2" thickBot="1" x14ac:dyDescent="0.75">
      <c r="B1" s="52" t="s">
        <v>56</v>
      </c>
      <c r="C1" s="53"/>
      <c r="D1" s="53"/>
      <c r="E1" s="53"/>
    </row>
    <row r="2" spans="2:5" ht="25.2" customHeight="1" thickBot="1" x14ac:dyDescent="0.75">
      <c r="B2" s="50" t="s">
        <v>26</v>
      </c>
      <c r="C2" s="51" t="s">
        <v>27</v>
      </c>
      <c r="D2" s="51"/>
      <c r="E2" s="51"/>
    </row>
    <row r="3" spans="2:5" ht="25.2" thickBot="1" x14ac:dyDescent="0.75">
      <c r="B3" s="49"/>
      <c r="C3" s="58" t="s">
        <v>28</v>
      </c>
      <c r="D3" s="59" t="s">
        <v>29</v>
      </c>
      <c r="E3" s="60" t="s">
        <v>30</v>
      </c>
    </row>
    <row r="4" spans="2:5" x14ac:dyDescent="0.7">
      <c r="B4" s="54" t="s">
        <v>31</v>
      </c>
      <c r="C4" s="56" t="s">
        <v>32</v>
      </c>
      <c r="D4" s="54" t="s">
        <v>33</v>
      </c>
      <c r="E4" s="56" t="s">
        <v>34</v>
      </c>
    </row>
    <row r="5" spans="2:5" x14ac:dyDescent="0.7">
      <c r="B5" s="54" t="s">
        <v>35</v>
      </c>
      <c r="C5" s="56" t="s">
        <v>36</v>
      </c>
      <c r="D5" s="54" t="s">
        <v>37</v>
      </c>
      <c r="E5" s="56" t="s">
        <v>38</v>
      </c>
    </row>
    <row r="6" spans="2:5" x14ac:dyDescent="0.7">
      <c r="B6" s="54" t="s">
        <v>39</v>
      </c>
      <c r="C6" s="56" t="s">
        <v>36</v>
      </c>
      <c r="D6" s="54" t="s">
        <v>40</v>
      </c>
      <c r="E6" s="56" t="s">
        <v>41</v>
      </c>
    </row>
    <row r="7" spans="2:5" ht="31.2" x14ac:dyDescent="0.7">
      <c r="B7" s="54" t="s">
        <v>42</v>
      </c>
      <c r="C7" s="56" t="s">
        <v>43</v>
      </c>
      <c r="D7" s="54" t="s">
        <v>44</v>
      </c>
      <c r="E7" s="56" t="s">
        <v>45</v>
      </c>
    </row>
    <row r="8" spans="2:5" x14ac:dyDescent="0.7">
      <c r="B8" s="54" t="s">
        <v>46</v>
      </c>
      <c r="C8" s="56" t="s">
        <v>47</v>
      </c>
      <c r="D8" s="54" t="s">
        <v>48</v>
      </c>
      <c r="E8" s="56" t="s">
        <v>49</v>
      </c>
    </row>
    <row r="9" spans="2:5" ht="25.2" thickBot="1" x14ac:dyDescent="0.75">
      <c r="B9" s="55" t="s">
        <v>50</v>
      </c>
      <c r="C9" s="57" t="s">
        <v>51</v>
      </c>
      <c r="D9" s="55" t="s">
        <v>52</v>
      </c>
      <c r="E9" s="57" t="s">
        <v>53</v>
      </c>
    </row>
  </sheetData>
  <mergeCells count="2">
    <mergeCell ref="B2:B3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C9E0-2411-4626-ACEF-0D2B472126E6}">
  <sheetPr>
    <tabColor rgb="FFFF0000"/>
  </sheetPr>
  <dimension ref="A1:S18"/>
  <sheetViews>
    <sheetView showGridLines="0" tabSelected="1" zoomScaleNormal="100" workbookViewId="0">
      <selection activeCell="B15" sqref="B15"/>
    </sheetView>
  </sheetViews>
  <sheetFormatPr defaultRowHeight="24.6" customHeight="1" x14ac:dyDescent="0.7"/>
  <cols>
    <col min="1" max="1" width="0.8984375" style="2" customWidth="1"/>
    <col min="2" max="2" width="11.796875" style="2" customWidth="1"/>
    <col min="3" max="3" width="13.09765625" style="2" customWidth="1"/>
    <col min="4" max="4" width="14" style="2" customWidth="1"/>
    <col min="5" max="5" width="10.09765625" style="2" customWidth="1"/>
    <col min="6" max="6" width="14" style="2" customWidth="1"/>
    <col min="7" max="7" width="15" style="3" customWidth="1"/>
    <col min="8" max="8" width="14.59765625" style="3" customWidth="1"/>
    <col min="9" max="9" width="11.5" style="3" customWidth="1"/>
    <col min="10" max="11" width="14.59765625" style="3" customWidth="1"/>
    <col min="12" max="12" width="0.8984375" style="2" customWidth="1"/>
    <col min="13" max="13" width="0.8984375" style="9" customWidth="1"/>
    <col min="14" max="16384" width="8.796875" style="2"/>
  </cols>
  <sheetData>
    <row r="1" spans="1:19" ht="4.95" customHeight="1" x14ac:dyDescent="0.7">
      <c r="A1" s="33"/>
      <c r="B1" s="33"/>
      <c r="C1" s="33"/>
      <c r="D1" s="33"/>
      <c r="E1" s="33"/>
      <c r="F1" s="33"/>
      <c r="G1" s="36"/>
      <c r="H1" s="36"/>
      <c r="I1" s="36"/>
      <c r="J1" s="36"/>
      <c r="K1" s="36"/>
      <c r="L1" s="33"/>
    </row>
    <row r="2" spans="1:19" ht="45.6" customHeight="1" x14ac:dyDescent="0.7">
      <c r="A2" s="33"/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9" s="9" customFormat="1" ht="4.95" customHeight="1" x14ac:dyDescent="0.7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3"/>
    </row>
    <row r="4" spans="1:19" ht="28.2" customHeight="1" x14ac:dyDescent="0.7">
      <c r="A4" s="33"/>
      <c r="B4" s="70" t="s">
        <v>55</v>
      </c>
      <c r="C4" s="70"/>
      <c r="D4" s="70"/>
      <c r="E4" s="70"/>
      <c r="F4" s="70"/>
      <c r="G4" s="70"/>
      <c r="H4" s="70"/>
      <c r="I4" s="70"/>
      <c r="J4" s="70"/>
      <c r="K4" s="70"/>
      <c r="L4" s="33"/>
    </row>
    <row r="5" spans="1:19" s="9" customFormat="1" ht="4.95" customHeight="1" x14ac:dyDescent="0.7">
      <c r="A5" s="33"/>
      <c r="B5" s="35"/>
      <c r="C5" s="35"/>
      <c r="D5" s="33"/>
      <c r="E5" s="33"/>
      <c r="F5" s="33"/>
      <c r="G5" s="36"/>
      <c r="H5" s="36"/>
      <c r="I5" s="36"/>
      <c r="J5" s="36"/>
      <c r="K5" s="36"/>
      <c r="L5" s="33"/>
    </row>
    <row r="6" spans="1:19" ht="24.6" customHeight="1" x14ac:dyDescent="0.3">
      <c r="A6" s="33"/>
      <c r="B6" s="45" t="s">
        <v>58</v>
      </c>
      <c r="C6" s="46" t="s">
        <v>59</v>
      </c>
      <c r="D6" s="41" t="s">
        <v>16</v>
      </c>
      <c r="E6" s="41"/>
      <c r="F6" s="41"/>
      <c r="G6" s="12" t="s">
        <v>15</v>
      </c>
      <c r="H6" s="41" t="s">
        <v>54</v>
      </c>
      <c r="I6" s="41"/>
      <c r="J6" s="41"/>
      <c r="K6" s="71" t="s">
        <v>61</v>
      </c>
      <c r="L6" s="33"/>
    </row>
    <row r="7" spans="1:19" ht="24.6" customHeight="1" x14ac:dyDescent="0.7">
      <c r="A7" s="33"/>
      <c r="B7" s="45"/>
      <c r="C7" s="46"/>
      <c r="D7" s="4" t="s">
        <v>12</v>
      </c>
      <c r="E7" s="5" t="s">
        <v>17</v>
      </c>
      <c r="F7" s="4" t="s">
        <v>13</v>
      </c>
      <c r="G7" s="13" t="s">
        <v>14</v>
      </c>
      <c r="H7" s="4" t="s">
        <v>12</v>
      </c>
      <c r="I7" s="5" t="s">
        <v>17</v>
      </c>
      <c r="J7" s="4" t="s">
        <v>13</v>
      </c>
      <c r="K7" s="72" t="s">
        <v>62</v>
      </c>
      <c r="L7" s="33"/>
    </row>
    <row r="8" spans="1:19" s="9" customFormat="1" ht="4.95" customHeight="1" x14ac:dyDescent="0.7">
      <c r="A8" s="33"/>
      <c r="B8" s="36"/>
      <c r="C8" s="36"/>
      <c r="D8" s="36"/>
      <c r="E8" s="36"/>
      <c r="F8" s="36"/>
      <c r="G8" s="36"/>
      <c r="H8" s="36"/>
      <c r="I8" s="36"/>
      <c r="J8" s="36"/>
      <c r="K8" s="73"/>
      <c r="L8" s="33"/>
    </row>
    <row r="9" spans="1:19" ht="24.6" customHeight="1" x14ac:dyDescent="0.7">
      <c r="A9" s="33"/>
      <c r="B9" s="18">
        <v>60</v>
      </c>
      <c r="C9" s="17">
        <f>(B9*9/5)+32</f>
        <v>140</v>
      </c>
      <c r="D9" s="64">
        <f t="shared" ref="D9:D12" si="0">10^(-(B9/13.5)+5.52)</f>
        <v>11.900235488950846</v>
      </c>
      <c r="E9" s="61">
        <f t="shared" ref="E9:E12" si="1">10^(-(B9/14.71)+5.52)</f>
        <v>27.614811319560463</v>
      </c>
      <c r="F9" s="64">
        <f t="shared" ref="F9:F12" si="2">10^(-(B9/16.15)+5.52)</f>
        <v>63.801328422373018</v>
      </c>
      <c r="G9" s="4">
        <f>$G$14</f>
        <v>4</v>
      </c>
      <c r="H9" s="64">
        <f>D9*G9</f>
        <v>47.600941955803385</v>
      </c>
      <c r="I9" s="61">
        <f>E9*G9</f>
        <v>110.45924527824185</v>
      </c>
      <c r="J9" s="64">
        <f>F9*G9</f>
        <v>255.20531368949207</v>
      </c>
      <c r="K9" s="76">
        <f>J9*1.5</f>
        <v>382.80797053423811</v>
      </c>
      <c r="L9" s="33"/>
      <c r="N9" s="41" t="s">
        <v>18</v>
      </c>
      <c r="O9" s="41"/>
      <c r="P9" s="66"/>
      <c r="Q9" s="66"/>
      <c r="R9" s="65"/>
      <c r="S9" s="65"/>
    </row>
    <row r="10" spans="1:19" ht="24.6" customHeight="1" x14ac:dyDescent="0.7">
      <c r="A10" s="33"/>
      <c r="B10" s="18">
        <v>70</v>
      </c>
      <c r="C10" s="17">
        <f t="shared" ref="C10:C12" si="3">(B10*9/5)+32</f>
        <v>158</v>
      </c>
      <c r="D10" s="64">
        <f t="shared" si="0"/>
        <v>2.1617965270844675</v>
      </c>
      <c r="E10" s="61">
        <f t="shared" si="1"/>
        <v>5.7720811325433878</v>
      </c>
      <c r="F10" s="64">
        <f t="shared" si="2"/>
        <v>15.333266179500784</v>
      </c>
      <c r="G10" s="4">
        <f>$G$14</f>
        <v>4</v>
      </c>
      <c r="H10" s="64">
        <f>D10*G10</f>
        <v>8.6471861083378698</v>
      </c>
      <c r="I10" s="61">
        <f>E10*G10</f>
        <v>23.088324530173551</v>
      </c>
      <c r="J10" s="64">
        <f>F10*G10</f>
        <v>61.333064718003136</v>
      </c>
      <c r="K10" s="76">
        <f t="shared" ref="K10:K12" si="4">J10*1.5</f>
        <v>91.999597077004708</v>
      </c>
      <c r="L10" s="33"/>
      <c r="N10" s="11" t="s">
        <v>67</v>
      </c>
      <c r="O10" s="11"/>
      <c r="P10" s="11"/>
      <c r="Q10" s="11"/>
      <c r="R10" s="65"/>
      <c r="S10" s="65"/>
    </row>
    <row r="11" spans="1:19" ht="24.6" customHeight="1" x14ac:dyDescent="0.7">
      <c r="A11" s="33"/>
      <c r="B11" s="18">
        <v>80</v>
      </c>
      <c r="C11" s="17">
        <f t="shared" si="3"/>
        <v>176</v>
      </c>
      <c r="D11" s="10">
        <f t="shared" si="0"/>
        <v>0.39271191136121636</v>
      </c>
      <c r="E11" s="8">
        <f t="shared" si="1"/>
        <v>1.2064873525702453</v>
      </c>
      <c r="F11" s="10">
        <f t="shared" si="2"/>
        <v>3.6850181265031114</v>
      </c>
      <c r="G11" s="4">
        <f>$G$14</f>
        <v>4</v>
      </c>
      <c r="H11" s="10">
        <f>D11*G11</f>
        <v>1.5708476454448654</v>
      </c>
      <c r="I11" s="8">
        <f>E11*G11</f>
        <v>4.8259494102809812</v>
      </c>
      <c r="J11" s="10">
        <f>F11*G11</f>
        <v>14.740072506012446</v>
      </c>
      <c r="K11" s="76">
        <f t="shared" si="4"/>
        <v>22.110108759018669</v>
      </c>
      <c r="L11" s="33"/>
      <c r="N11" s="11" t="s">
        <v>66</v>
      </c>
      <c r="O11" s="11"/>
      <c r="P11" s="11"/>
      <c r="Q11" s="11"/>
      <c r="R11" s="65"/>
      <c r="S11" s="65"/>
    </row>
    <row r="12" spans="1:19" ht="24.6" customHeight="1" x14ac:dyDescent="0.7">
      <c r="A12" s="33"/>
      <c r="B12" s="18">
        <v>90</v>
      </c>
      <c r="C12" s="17">
        <f t="shared" si="3"/>
        <v>194</v>
      </c>
      <c r="D12" s="10">
        <f t="shared" si="0"/>
        <v>7.1340037507125489E-2</v>
      </c>
      <c r="E12" s="8">
        <f t="shared" si="1"/>
        <v>0.25218144001911569</v>
      </c>
      <c r="F12" s="10">
        <f t="shared" si="2"/>
        <v>0.8856142216334113</v>
      </c>
      <c r="G12" s="4">
        <f>$G$14</f>
        <v>4</v>
      </c>
      <c r="H12" s="10">
        <f>D12*G12</f>
        <v>0.28536015002850196</v>
      </c>
      <c r="I12" s="8">
        <f>E12*G12</f>
        <v>1.0087257600764628</v>
      </c>
      <c r="J12" s="10">
        <f>F12*G12</f>
        <v>3.5424568865336452</v>
      </c>
      <c r="K12" s="76">
        <f t="shared" si="4"/>
        <v>5.3136853298004674</v>
      </c>
      <c r="L12" s="33"/>
    </row>
    <row r="13" spans="1:19" s="9" customFormat="1" ht="4.95" customHeight="1" x14ac:dyDescent="0.7">
      <c r="A13" s="33"/>
      <c r="B13" s="36"/>
      <c r="C13" s="36"/>
      <c r="D13" s="38"/>
      <c r="E13" s="38"/>
      <c r="F13" s="38"/>
      <c r="G13" s="36"/>
      <c r="H13" s="39"/>
      <c r="I13" s="39"/>
      <c r="J13" s="39"/>
      <c r="K13" s="39"/>
      <c r="L13" s="33"/>
    </row>
    <row r="14" spans="1:19" ht="24.6" customHeight="1" x14ac:dyDescent="0.7">
      <c r="A14" s="33"/>
      <c r="B14" s="14">
        <v>100</v>
      </c>
      <c r="C14" s="61">
        <f>(B14*9/5)+32</f>
        <v>212</v>
      </c>
      <c r="D14" s="7">
        <f>10^(-(B14/13.5)+5.52)</f>
        <v>1.2959629703813209E-2</v>
      </c>
      <c r="E14" s="8">
        <f>10^(-(B14/14.71)+5.52)</f>
        <v>5.2711268422858983E-2</v>
      </c>
      <c r="F14" s="10">
        <f>10^(-(B14/16.15)+5.52)</f>
        <v>0.21283817952440426</v>
      </c>
      <c r="G14" s="14">
        <v>4</v>
      </c>
      <c r="H14" s="7">
        <f>D14*G14</f>
        <v>5.1838518815252838E-2</v>
      </c>
      <c r="I14" s="8">
        <f>E14*G14</f>
        <v>0.21084507369143593</v>
      </c>
      <c r="J14" s="10">
        <f>F14*G14</f>
        <v>0.85135271809761703</v>
      </c>
      <c r="K14" s="74">
        <f>J14*1.5</f>
        <v>1.2770290771464254</v>
      </c>
      <c r="L14" s="33"/>
    </row>
    <row r="15" spans="1:19" ht="4.95" customHeight="1" x14ac:dyDescent="0.7">
      <c r="A15" s="33"/>
      <c r="B15" s="33"/>
      <c r="C15" s="33"/>
      <c r="D15" s="33"/>
      <c r="E15" s="33"/>
      <c r="F15" s="33"/>
      <c r="G15" s="36"/>
      <c r="H15" s="37"/>
      <c r="I15" s="36"/>
      <c r="J15" s="36"/>
      <c r="K15" s="36"/>
      <c r="L15" s="33"/>
    </row>
    <row r="16" spans="1:19" s="63" customFormat="1" ht="16.05" customHeight="1" x14ac:dyDescent="0.25">
      <c r="B16" s="62" t="s">
        <v>2</v>
      </c>
      <c r="G16" s="67"/>
      <c r="H16" s="67"/>
      <c r="I16" s="67"/>
      <c r="J16" s="67"/>
      <c r="K16" s="67"/>
      <c r="M16" s="68"/>
    </row>
    <row r="17" spans="2:13" s="63" customFormat="1" ht="16.05" customHeight="1" x14ac:dyDescent="0.7">
      <c r="B17" s="63" t="s">
        <v>60</v>
      </c>
      <c r="G17" s="67"/>
      <c r="H17" s="67"/>
      <c r="I17" s="67"/>
      <c r="J17" s="67"/>
      <c r="K17" s="67"/>
      <c r="M17" s="68"/>
    </row>
    <row r="18" spans="2:13" ht="16.05" customHeight="1" x14ac:dyDescent="0.7">
      <c r="B18" s="75" t="s">
        <v>63</v>
      </c>
    </row>
  </sheetData>
  <sheetProtection algorithmName="SHA-512" hashValue="WLqT7pzWo9t9ykGL8sh9txFy8cwH/S7ThZnq7DHWWH5/AwkiMualpeXAnYcbat9gYbQYfGZ9r4+6icz6V7Nuww==" saltValue="oB0YnBlwsUZelOWzZUh0bA==" spinCount="100000" sheet="1" objects="1" scenarios="1"/>
  <mergeCells count="7">
    <mergeCell ref="B2:K2"/>
    <mergeCell ref="B4:K4"/>
    <mergeCell ref="N9:O9"/>
    <mergeCell ref="D6:F6"/>
    <mergeCell ref="H6:J6"/>
    <mergeCell ref="B6:B7"/>
    <mergeCell ref="C6:C7"/>
  </mergeCells>
  <phoneticPr fontId="1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C250-1D3E-4D9B-8946-3DD0C1B3543D}">
  <sheetPr>
    <tabColor rgb="FF66FF33"/>
  </sheetPr>
  <dimension ref="A1:S18"/>
  <sheetViews>
    <sheetView showGridLines="0" zoomScaleNormal="100" workbookViewId="0">
      <selection activeCell="G14" sqref="G14"/>
    </sheetView>
  </sheetViews>
  <sheetFormatPr defaultRowHeight="24.6" customHeight="1" x14ac:dyDescent="0.7"/>
  <cols>
    <col min="1" max="1" width="0.8984375" style="2" customWidth="1"/>
    <col min="2" max="2" width="11.796875" style="2" customWidth="1"/>
    <col min="3" max="3" width="13.09765625" style="2" customWidth="1"/>
    <col min="4" max="4" width="14" style="2" customWidth="1"/>
    <col min="5" max="5" width="10.09765625" style="2" customWidth="1"/>
    <col min="6" max="6" width="14" style="2" customWidth="1"/>
    <col min="7" max="7" width="15" style="3" customWidth="1"/>
    <col min="8" max="8" width="14.59765625" style="3" customWidth="1"/>
    <col min="9" max="9" width="11.5" style="3" customWidth="1"/>
    <col min="10" max="11" width="14.59765625" style="3" customWidth="1"/>
    <col min="12" max="12" width="0.8984375" style="2" customWidth="1"/>
    <col min="13" max="13" width="0.8984375" style="9" customWidth="1"/>
    <col min="14" max="16384" width="8.796875" style="2"/>
  </cols>
  <sheetData>
    <row r="1" spans="1:19" ht="4.95" customHeight="1" x14ac:dyDescent="0.7">
      <c r="A1" s="33"/>
      <c r="B1" s="33"/>
      <c r="C1" s="33"/>
      <c r="D1" s="33"/>
      <c r="E1" s="33"/>
      <c r="F1" s="33"/>
      <c r="G1" s="36"/>
      <c r="H1" s="36"/>
      <c r="I1" s="36"/>
      <c r="J1" s="36"/>
      <c r="K1" s="36"/>
      <c r="L1" s="33"/>
    </row>
    <row r="2" spans="1:19" ht="45.6" customHeight="1" x14ac:dyDescent="0.7">
      <c r="A2" s="33"/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9" s="9" customFormat="1" ht="4.95" customHeight="1" x14ac:dyDescent="0.7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3"/>
    </row>
    <row r="4" spans="1:19" ht="28.2" customHeight="1" x14ac:dyDescent="0.7">
      <c r="A4" s="33"/>
      <c r="B4" s="77" t="s">
        <v>65</v>
      </c>
      <c r="C4" s="77"/>
      <c r="D4" s="77"/>
      <c r="E4" s="77"/>
      <c r="F4" s="77"/>
      <c r="G4" s="77"/>
      <c r="H4" s="77"/>
      <c r="I4" s="77"/>
      <c r="J4" s="77"/>
      <c r="K4" s="77"/>
      <c r="L4" s="33"/>
    </row>
    <row r="5" spans="1:19" s="9" customFormat="1" ht="4.95" customHeight="1" x14ac:dyDescent="0.7">
      <c r="A5" s="33"/>
      <c r="B5" s="35"/>
      <c r="C5" s="35"/>
      <c r="D5" s="33"/>
      <c r="E5" s="33"/>
      <c r="F5" s="33"/>
      <c r="G5" s="36"/>
      <c r="H5" s="36"/>
      <c r="I5" s="36"/>
      <c r="J5" s="36"/>
      <c r="K5" s="36"/>
      <c r="L5" s="33"/>
    </row>
    <row r="6" spans="1:19" ht="24.6" customHeight="1" x14ac:dyDescent="0.3">
      <c r="A6" s="33"/>
      <c r="B6" s="45" t="s">
        <v>58</v>
      </c>
      <c r="C6" s="46" t="s">
        <v>59</v>
      </c>
      <c r="D6" s="41" t="s">
        <v>16</v>
      </c>
      <c r="E6" s="41"/>
      <c r="F6" s="41"/>
      <c r="G6" s="12" t="s">
        <v>15</v>
      </c>
      <c r="H6" s="41" t="s">
        <v>54</v>
      </c>
      <c r="I6" s="41"/>
      <c r="J6" s="41"/>
      <c r="K6" s="71" t="s">
        <v>61</v>
      </c>
      <c r="L6" s="33"/>
    </row>
    <row r="7" spans="1:19" ht="24.6" customHeight="1" x14ac:dyDescent="0.7">
      <c r="A7" s="33"/>
      <c r="B7" s="45"/>
      <c r="C7" s="46"/>
      <c r="D7" s="31" t="s">
        <v>12</v>
      </c>
      <c r="E7" s="32" t="s">
        <v>17</v>
      </c>
      <c r="F7" s="31" t="s">
        <v>13</v>
      </c>
      <c r="G7" s="13" t="s">
        <v>14</v>
      </c>
      <c r="H7" s="31" t="s">
        <v>12</v>
      </c>
      <c r="I7" s="32" t="s">
        <v>17</v>
      </c>
      <c r="J7" s="31" t="s">
        <v>13</v>
      </c>
      <c r="K7" s="72" t="s">
        <v>62</v>
      </c>
      <c r="L7" s="33"/>
    </row>
    <row r="8" spans="1:19" s="9" customFormat="1" ht="4.95" customHeight="1" x14ac:dyDescent="0.7">
      <c r="A8" s="33"/>
      <c r="B8" s="36"/>
      <c r="C8" s="36"/>
      <c r="D8" s="36"/>
      <c r="E8" s="36"/>
      <c r="F8" s="36"/>
      <c r="G8" s="36"/>
      <c r="H8" s="36"/>
      <c r="I8" s="36"/>
      <c r="J8" s="36"/>
      <c r="K8" s="73"/>
      <c r="L8" s="33"/>
    </row>
    <row r="9" spans="1:19" ht="24.6" customHeight="1" x14ac:dyDescent="0.7">
      <c r="A9" s="33"/>
      <c r="B9" s="32">
        <v>60</v>
      </c>
      <c r="C9" s="31">
        <f>(B9*9/5)+32</f>
        <v>140</v>
      </c>
      <c r="D9" s="64">
        <f>10^(-(B9/12.54)+5.28)</f>
        <v>3.1283188011412046</v>
      </c>
      <c r="E9" s="61">
        <f>10^(-(B9/15.68)+5.28)</f>
        <v>28.409879243608032</v>
      </c>
      <c r="F9" s="64">
        <f>10^(-(B9/20.92)+5.28)</f>
        <v>258.18509468575843</v>
      </c>
      <c r="G9" s="31">
        <f>$G$14</f>
        <v>5</v>
      </c>
      <c r="H9" s="64">
        <f>D9*G9</f>
        <v>15.641594005706024</v>
      </c>
      <c r="I9" s="61">
        <f>E9*G9</f>
        <v>142.04939621804016</v>
      </c>
      <c r="J9" s="64">
        <f>F9*G9</f>
        <v>1290.9254734287922</v>
      </c>
      <c r="K9" s="76">
        <f>J9*1.5</f>
        <v>1936.3882101431882</v>
      </c>
      <c r="L9" s="33"/>
      <c r="N9" s="41" t="s">
        <v>18</v>
      </c>
      <c r="O9" s="41"/>
      <c r="P9" s="66"/>
      <c r="Q9" s="66"/>
      <c r="R9" s="65"/>
      <c r="S9" s="65"/>
    </row>
    <row r="10" spans="1:19" ht="24.6" customHeight="1" x14ac:dyDescent="0.7">
      <c r="A10" s="33"/>
      <c r="B10" s="32">
        <v>70</v>
      </c>
      <c r="C10" s="31">
        <f t="shared" ref="C10:C12" si="0">(B10*9/5)+32</f>
        <v>158</v>
      </c>
      <c r="D10" s="10">
        <f t="shared" ref="D10:D12" si="1">10^(-(B10/12.54)+5.28)</f>
        <v>0.4987269521106637</v>
      </c>
      <c r="E10" s="61">
        <f t="shared" ref="E10:E14" si="2">10^(-(B10/15.68)+5.28)</f>
        <v>6.5420564270332004</v>
      </c>
      <c r="F10" s="64">
        <f t="shared" ref="F10:F14" si="3">10^(-(B10/20.92)+5.28)</f>
        <v>85.8854694942398</v>
      </c>
      <c r="G10" s="31">
        <f>$G$14</f>
        <v>5</v>
      </c>
      <c r="H10" s="64">
        <f>D10*G10</f>
        <v>2.4936347605533187</v>
      </c>
      <c r="I10" s="61">
        <f>E10*G10</f>
        <v>32.710282135166004</v>
      </c>
      <c r="J10" s="64">
        <f>F10*G10</f>
        <v>429.42734747119903</v>
      </c>
      <c r="K10" s="76">
        <f t="shared" ref="K10:K12" si="4">J10*1.5</f>
        <v>644.14102120679854</v>
      </c>
      <c r="L10" s="33"/>
      <c r="N10" s="11" t="s">
        <v>67</v>
      </c>
      <c r="O10" s="11"/>
      <c r="P10" s="11"/>
      <c r="Q10" s="11"/>
      <c r="R10" s="65"/>
      <c r="S10" s="65"/>
    </row>
    <row r="11" spans="1:19" ht="24.6" customHeight="1" x14ac:dyDescent="0.7">
      <c r="A11" s="33"/>
      <c r="B11" s="32">
        <v>80</v>
      </c>
      <c r="C11" s="31">
        <f t="shared" si="0"/>
        <v>176</v>
      </c>
      <c r="D11" s="10">
        <f t="shared" si="1"/>
        <v>7.9508703739164008E-2</v>
      </c>
      <c r="E11" s="61">
        <f t="shared" si="2"/>
        <v>1.5064654772904655</v>
      </c>
      <c r="F11" s="64">
        <f t="shared" si="3"/>
        <v>28.569867207957255</v>
      </c>
      <c r="G11" s="31">
        <f>$G$14</f>
        <v>5</v>
      </c>
      <c r="H11" s="10">
        <f>D11*G11</f>
        <v>0.39754351869582005</v>
      </c>
      <c r="I11" s="8">
        <f>E11*G11</f>
        <v>7.5323273864523275</v>
      </c>
      <c r="J11" s="64">
        <f>F11*G11</f>
        <v>142.84933603978627</v>
      </c>
      <c r="K11" s="76">
        <f t="shared" si="4"/>
        <v>214.27400405967938</v>
      </c>
      <c r="L11" s="33"/>
      <c r="N11" s="11" t="s">
        <v>66</v>
      </c>
      <c r="O11" s="11"/>
      <c r="P11" s="11"/>
      <c r="Q11" s="11"/>
      <c r="R11" s="65"/>
      <c r="S11" s="65"/>
    </row>
    <row r="12" spans="1:19" ht="24.6" customHeight="1" x14ac:dyDescent="0.7">
      <c r="A12" s="33"/>
      <c r="B12" s="32">
        <v>90</v>
      </c>
      <c r="C12" s="31">
        <f t="shared" si="0"/>
        <v>194</v>
      </c>
      <c r="D12" s="7">
        <f t="shared" si="1"/>
        <v>1.2675541082206076E-2</v>
      </c>
      <c r="E12" s="8">
        <f t="shared" si="2"/>
        <v>0.3468998257016207</v>
      </c>
      <c r="F12" s="10">
        <f t="shared" si="3"/>
        <v>9.5037882087266858</v>
      </c>
      <c r="G12" s="31">
        <f>$G$14</f>
        <v>5</v>
      </c>
      <c r="H12" s="10">
        <f>D12*G12</f>
        <v>6.3377705411030383E-2</v>
      </c>
      <c r="I12" s="8">
        <f>E12*G12</f>
        <v>1.7344991285081035</v>
      </c>
      <c r="J12" s="64">
        <f>F12*G12</f>
        <v>47.518941043633433</v>
      </c>
      <c r="K12" s="76">
        <f t="shared" si="4"/>
        <v>71.278411565450142</v>
      </c>
      <c r="L12" s="33"/>
    </row>
    <row r="13" spans="1:19" s="9" customFormat="1" ht="4.95" customHeight="1" x14ac:dyDescent="0.7">
      <c r="A13" s="33"/>
      <c r="B13" s="36"/>
      <c r="C13" s="36"/>
      <c r="D13" s="38"/>
      <c r="E13" s="38"/>
      <c r="F13" s="38"/>
      <c r="G13" s="36"/>
      <c r="H13" s="39"/>
      <c r="I13" s="39"/>
      <c r="J13" s="39"/>
      <c r="K13" s="39"/>
      <c r="L13" s="33"/>
    </row>
    <row r="14" spans="1:19" ht="24.6" customHeight="1" x14ac:dyDescent="0.7">
      <c r="A14" s="33"/>
      <c r="B14" s="14">
        <v>100</v>
      </c>
      <c r="C14" s="61">
        <f>(B14*9/5)+32</f>
        <v>212</v>
      </c>
      <c r="D14" s="69">
        <f t="shared" ref="D10:D14" si="5">10^(-(B14/12.54)+5.28)</f>
        <v>2.0207767724875216E-3</v>
      </c>
      <c r="E14" s="8">
        <f t="shared" si="2"/>
        <v>7.9882009170404736E-2</v>
      </c>
      <c r="F14" s="64">
        <f t="shared" si="3"/>
        <v>3.1614424266968988</v>
      </c>
      <c r="G14" s="14">
        <v>5</v>
      </c>
      <c r="H14" s="7">
        <f>D14*G14</f>
        <v>1.0103883862437608E-2</v>
      </c>
      <c r="I14" s="8">
        <f>E14*G14</f>
        <v>0.39941004585202367</v>
      </c>
      <c r="J14" s="64">
        <f>F14*G14</f>
        <v>15.807212133484494</v>
      </c>
      <c r="K14" s="74">
        <f>J14*1.5</f>
        <v>23.71081820022674</v>
      </c>
      <c r="L14" s="33"/>
    </row>
    <row r="15" spans="1:19" ht="4.95" customHeight="1" x14ac:dyDescent="0.7">
      <c r="A15" s="33"/>
      <c r="B15" s="33"/>
      <c r="C15" s="33"/>
      <c r="D15" s="33"/>
      <c r="E15" s="33"/>
      <c r="F15" s="33"/>
      <c r="G15" s="36"/>
      <c r="H15" s="37"/>
      <c r="I15" s="36"/>
      <c r="J15" s="36"/>
      <c r="K15" s="36"/>
      <c r="L15" s="33"/>
    </row>
    <row r="16" spans="1:19" s="63" customFormat="1" ht="16.05" customHeight="1" x14ac:dyDescent="0.25">
      <c r="B16" s="62" t="s">
        <v>2</v>
      </c>
      <c r="G16" s="67"/>
      <c r="H16" s="67"/>
      <c r="I16" s="67"/>
      <c r="J16" s="67"/>
      <c r="K16" s="67"/>
      <c r="M16" s="68"/>
    </row>
    <row r="17" spans="2:13" s="63" customFormat="1" ht="16.05" customHeight="1" x14ac:dyDescent="0.7">
      <c r="B17" s="63" t="s">
        <v>60</v>
      </c>
      <c r="G17" s="67"/>
      <c r="H17" s="67"/>
      <c r="I17" s="67"/>
      <c r="J17" s="67"/>
      <c r="K17" s="67"/>
      <c r="M17" s="68"/>
    </row>
    <row r="18" spans="2:13" ht="16.05" customHeight="1" x14ac:dyDescent="0.7">
      <c r="B18" s="75" t="s">
        <v>63</v>
      </c>
    </row>
  </sheetData>
  <sheetProtection algorithmName="SHA-512" hashValue="qXKyrU5kzUR6mB0tiftpMzXOD1p6mH6oZyB5GmHA6gaIoI4K1oiad0aEx0Mk+EFKjBZ4Y2hZNACYSx7Zje2kkw==" saltValue="MFX3LWinE3QH8nDJThzAeg==" spinCount="100000" sheet="1" objects="1" scenarios="1"/>
  <mergeCells count="7">
    <mergeCell ref="N9:O9"/>
    <mergeCell ref="B2:K2"/>
    <mergeCell ref="B4:K4"/>
    <mergeCell ref="B6:B7"/>
    <mergeCell ref="C6:C7"/>
    <mergeCell ref="D6:F6"/>
    <mergeCell ref="H6:J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B7F0-A3FB-48AB-BD6F-5B5DC72029EA}">
  <sheetPr>
    <tabColor rgb="FF0033CC"/>
  </sheetPr>
  <dimension ref="A1:S18"/>
  <sheetViews>
    <sheetView showGridLines="0" zoomScaleNormal="100" workbookViewId="0">
      <selection activeCell="G15" sqref="G15"/>
    </sheetView>
  </sheetViews>
  <sheetFormatPr defaultRowHeight="24.6" customHeight="1" x14ac:dyDescent="0.7"/>
  <cols>
    <col min="1" max="1" width="0.8984375" style="2" customWidth="1"/>
    <col min="2" max="2" width="11.796875" style="2" customWidth="1"/>
    <col min="3" max="3" width="13.09765625" style="2" customWidth="1"/>
    <col min="4" max="4" width="14" style="2" customWidth="1"/>
    <col min="5" max="5" width="10.09765625" style="2" customWidth="1"/>
    <col min="6" max="6" width="14" style="2" customWidth="1"/>
    <col min="7" max="7" width="15" style="3" customWidth="1"/>
    <col min="8" max="8" width="14.59765625" style="3" customWidth="1"/>
    <col min="9" max="9" width="11.5" style="3" customWidth="1"/>
    <col min="10" max="11" width="14.59765625" style="3" customWidth="1"/>
    <col min="12" max="12" width="0.8984375" style="2" customWidth="1"/>
    <col min="13" max="13" width="0.8984375" style="9" customWidth="1"/>
    <col min="14" max="16384" width="8.796875" style="2"/>
  </cols>
  <sheetData>
    <row r="1" spans="1:19" ht="4.95" customHeight="1" x14ac:dyDescent="0.7">
      <c r="A1" s="33"/>
      <c r="B1" s="33"/>
      <c r="C1" s="33"/>
      <c r="D1" s="33"/>
      <c r="E1" s="33"/>
      <c r="F1" s="33"/>
      <c r="G1" s="36"/>
      <c r="H1" s="36"/>
      <c r="I1" s="36"/>
      <c r="J1" s="36"/>
      <c r="K1" s="36"/>
      <c r="L1" s="33"/>
    </row>
    <row r="2" spans="1:19" ht="45.6" customHeight="1" x14ac:dyDescent="0.7">
      <c r="A2" s="33"/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9" s="9" customFormat="1" ht="4.95" customHeight="1" x14ac:dyDescent="0.7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3"/>
    </row>
    <row r="4" spans="1:19" ht="28.2" customHeight="1" x14ac:dyDescent="0.7">
      <c r="A4" s="33"/>
      <c r="B4" s="41" t="s">
        <v>64</v>
      </c>
      <c r="C4" s="41"/>
      <c r="D4" s="41"/>
      <c r="E4" s="41"/>
      <c r="F4" s="41"/>
      <c r="G4" s="41"/>
      <c r="H4" s="41"/>
      <c r="I4" s="41"/>
      <c r="J4" s="41"/>
      <c r="K4" s="41"/>
      <c r="L4" s="33"/>
    </row>
    <row r="5" spans="1:19" s="9" customFormat="1" ht="4.95" customHeight="1" x14ac:dyDescent="0.7">
      <c r="A5" s="33"/>
      <c r="B5" s="35"/>
      <c r="C5" s="35"/>
      <c r="D5" s="33"/>
      <c r="E5" s="33"/>
      <c r="F5" s="33"/>
      <c r="G5" s="36"/>
      <c r="H5" s="36"/>
      <c r="I5" s="36"/>
      <c r="J5" s="36"/>
      <c r="K5" s="36"/>
      <c r="L5" s="33"/>
    </row>
    <row r="6" spans="1:19" ht="24.6" customHeight="1" x14ac:dyDescent="0.3">
      <c r="A6" s="33"/>
      <c r="B6" s="45" t="s">
        <v>58</v>
      </c>
      <c r="C6" s="46" t="s">
        <v>59</v>
      </c>
      <c r="D6" s="41" t="s">
        <v>16</v>
      </c>
      <c r="E6" s="41"/>
      <c r="F6" s="41"/>
      <c r="G6" s="12" t="s">
        <v>15</v>
      </c>
      <c r="H6" s="41" t="s">
        <v>54</v>
      </c>
      <c r="I6" s="41"/>
      <c r="J6" s="41"/>
      <c r="K6" s="71" t="s">
        <v>61</v>
      </c>
      <c r="L6" s="33"/>
    </row>
    <row r="7" spans="1:19" ht="24.6" customHeight="1" x14ac:dyDescent="0.7">
      <c r="A7" s="33"/>
      <c r="B7" s="45"/>
      <c r="C7" s="46"/>
      <c r="D7" s="31" t="s">
        <v>12</v>
      </c>
      <c r="E7" s="32" t="s">
        <v>17</v>
      </c>
      <c r="F7" s="31" t="s">
        <v>13</v>
      </c>
      <c r="G7" s="13" t="s">
        <v>14</v>
      </c>
      <c r="H7" s="31" t="s">
        <v>12</v>
      </c>
      <c r="I7" s="32" t="s">
        <v>17</v>
      </c>
      <c r="J7" s="31" t="s">
        <v>13</v>
      </c>
      <c r="K7" s="72" t="s">
        <v>62</v>
      </c>
      <c r="L7" s="33"/>
    </row>
    <row r="8" spans="1:19" s="9" customFormat="1" ht="4.95" customHeight="1" x14ac:dyDescent="0.7">
      <c r="A8" s="33"/>
      <c r="B8" s="36"/>
      <c r="C8" s="36"/>
      <c r="D8" s="36"/>
      <c r="E8" s="36"/>
      <c r="F8" s="36"/>
      <c r="G8" s="36"/>
      <c r="H8" s="36"/>
      <c r="I8" s="36"/>
      <c r="J8" s="36"/>
      <c r="K8" s="73"/>
      <c r="L8" s="33"/>
    </row>
    <row r="9" spans="1:19" ht="24.6" customHeight="1" x14ac:dyDescent="0.7">
      <c r="A9" s="33"/>
      <c r="B9" s="32">
        <v>60</v>
      </c>
      <c r="C9" s="31">
        <f>(B9*9/5)+32</f>
        <v>140</v>
      </c>
      <c r="D9" s="64">
        <f>10^(-(B9/11.71)+5.98)</f>
        <v>7.1808228038356132</v>
      </c>
      <c r="E9" s="61">
        <f>10^(-(B9/13.63)+5.98)</f>
        <v>37.839527782613295</v>
      </c>
      <c r="F9" s="64">
        <f>10^(-(B9/16.32)+5.98)</f>
        <v>201.15434215262547</v>
      </c>
      <c r="G9" s="31">
        <f>$G$14</f>
        <v>4</v>
      </c>
      <c r="H9" s="64">
        <f>D9*G9</f>
        <v>28.723291215342453</v>
      </c>
      <c r="I9" s="61">
        <f>E9*G9</f>
        <v>151.35811113045318</v>
      </c>
      <c r="J9" s="64">
        <f>F9*G9</f>
        <v>804.6173686105019</v>
      </c>
      <c r="K9" s="76">
        <f>J9*1.5</f>
        <v>1206.9260529157527</v>
      </c>
      <c r="L9" s="33"/>
      <c r="N9" s="41" t="s">
        <v>18</v>
      </c>
      <c r="O9" s="41"/>
      <c r="P9" s="66"/>
      <c r="Q9" s="66"/>
      <c r="R9" s="65"/>
      <c r="S9" s="65"/>
    </row>
    <row r="10" spans="1:19" ht="24.6" customHeight="1" x14ac:dyDescent="0.7">
      <c r="A10" s="33"/>
      <c r="B10" s="32">
        <v>70</v>
      </c>
      <c r="C10" s="31">
        <f t="shared" ref="C10:C12" si="0">(B10*9/5)+32</f>
        <v>158</v>
      </c>
      <c r="D10" s="64">
        <f t="shared" ref="D10:D12" si="1">10^(-(B10/11.71)+5.98)</f>
        <v>1.0050860495612186</v>
      </c>
      <c r="E10" s="61">
        <f t="shared" ref="E10:E12" si="2">10^(-(B10/13.63)+5.98)</f>
        <v>6.9866661691031542</v>
      </c>
      <c r="F10" s="64">
        <f t="shared" ref="F10:F12" si="3">10^(-(B10/16.32)+5.98)</f>
        <v>49.066413415893663</v>
      </c>
      <c r="G10" s="31">
        <f>$G$14</f>
        <v>4</v>
      </c>
      <c r="H10" s="64">
        <f>D10*G10</f>
        <v>4.0203441982448744</v>
      </c>
      <c r="I10" s="61">
        <f>E10*G10</f>
        <v>27.946664676412617</v>
      </c>
      <c r="J10" s="64">
        <f>F10*G10</f>
        <v>196.26565366357465</v>
      </c>
      <c r="K10" s="76">
        <f t="shared" ref="K10:K12" si="4">J10*1.5</f>
        <v>294.39848049536198</v>
      </c>
      <c r="L10" s="33"/>
      <c r="N10" s="11" t="s">
        <v>67</v>
      </c>
      <c r="O10" s="11"/>
      <c r="P10" s="11"/>
      <c r="Q10" s="11"/>
      <c r="R10" s="65"/>
      <c r="S10" s="65"/>
    </row>
    <row r="11" spans="1:19" ht="24.6" customHeight="1" x14ac:dyDescent="0.7">
      <c r="A11" s="33"/>
      <c r="B11" s="32">
        <v>80</v>
      </c>
      <c r="C11" s="31">
        <f t="shared" si="0"/>
        <v>176</v>
      </c>
      <c r="D11" s="10">
        <f t="shared" si="1"/>
        <v>0.14067997423400902</v>
      </c>
      <c r="E11" s="8">
        <f t="shared" si="2"/>
        <v>1.290013565679845</v>
      </c>
      <c r="F11" s="64">
        <f t="shared" si="3"/>
        <v>11.968485988101071</v>
      </c>
      <c r="G11" s="31">
        <f>$G$14</f>
        <v>4</v>
      </c>
      <c r="H11" s="10">
        <f>D11*G11</f>
        <v>0.56271989693603608</v>
      </c>
      <c r="I11" s="8">
        <f>E11*G11</f>
        <v>5.1600542627193802</v>
      </c>
      <c r="J11" s="64">
        <f>F11*G11</f>
        <v>47.873943952404282</v>
      </c>
      <c r="K11" s="76">
        <f t="shared" si="4"/>
        <v>71.81091592860642</v>
      </c>
      <c r="L11" s="33"/>
      <c r="N11" s="11" t="s">
        <v>66</v>
      </c>
      <c r="O11" s="11"/>
      <c r="P11" s="11"/>
      <c r="Q11" s="11"/>
      <c r="R11" s="65"/>
      <c r="S11" s="65"/>
    </row>
    <row r="12" spans="1:19" ht="24.6" customHeight="1" x14ac:dyDescent="0.7">
      <c r="A12" s="33"/>
      <c r="B12" s="32">
        <v>90</v>
      </c>
      <c r="C12" s="31">
        <f t="shared" si="0"/>
        <v>194</v>
      </c>
      <c r="D12" s="7">
        <f t="shared" si="1"/>
        <v>1.969070723757568E-2</v>
      </c>
      <c r="E12" s="8">
        <f t="shared" si="2"/>
        <v>0.23818727836135353</v>
      </c>
      <c r="F12" s="10">
        <f t="shared" si="3"/>
        <v>2.9194034549297623</v>
      </c>
      <c r="G12" s="31">
        <f>$G$14</f>
        <v>4</v>
      </c>
      <c r="H12" s="10">
        <f>D12*G12</f>
        <v>7.8762828950302718E-2</v>
      </c>
      <c r="I12" s="8">
        <f>E12*G12</f>
        <v>0.95274911344541413</v>
      </c>
      <c r="J12" s="64">
        <f>F12*G12</f>
        <v>11.677613819719049</v>
      </c>
      <c r="K12" s="76">
        <f t="shared" si="4"/>
        <v>17.516420729578574</v>
      </c>
      <c r="L12" s="33"/>
    </row>
    <row r="13" spans="1:19" s="9" customFormat="1" ht="4.95" customHeight="1" x14ac:dyDescent="0.7">
      <c r="A13" s="33"/>
      <c r="B13" s="36"/>
      <c r="C13" s="36"/>
      <c r="D13" s="38"/>
      <c r="E13" s="38"/>
      <c r="F13" s="38"/>
      <c r="G13" s="36"/>
      <c r="H13" s="39"/>
      <c r="I13" s="39"/>
      <c r="J13" s="39"/>
      <c r="K13" s="39"/>
      <c r="L13" s="33"/>
    </row>
    <row r="14" spans="1:19" ht="24.6" customHeight="1" x14ac:dyDescent="0.7">
      <c r="A14" s="33"/>
      <c r="B14" s="14">
        <v>100</v>
      </c>
      <c r="C14" s="61">
        <f>(B14*9/5)+32</f>
        <v>212</v>
      </c>
      <c r="D14" s="69">
        <f>10^(-(B14/11.71)+5.98)</f>
        <v>2.7560706747853784E-3</v>
      </c>
      <c r="E14" s="6">
        <f>10^(-(B14/13.63)+5.98)</f>
        <v>4.3978746489607874E-2</v>
      </c>
      <c r="F14" s="10">
        <f>10^(-(B14/16.32)+5.98)</f>
        <v>0.71211317297185417</v>
      </c>
      <c r="G14" s="14">
        <v>4</v>
      </c>
      <c r="H14" s="7">
        <f>D14*G14</f>
        <v>1.1024282699141514E-2</v>
      </c>
      <c r="I14" s="8">
        <f>E14*G14</f>
        <v>0.1759149859584315</v>
      </c>
      <c r="J14" s="10">
        <f>F14*G14</f>
        <v>2.8484526918874167</v>
      </c>
      <c r="K14" s="74">
        <f>J14*1.5</f>
        <v>4.272679037831125</v>
      </c>
      <c r="L14" s="33"/>
    </row>
    <row r="15" spans="1:19" ht="4.95" customHeight="1" x14ac:dyDescent="0.7">
      <c r="A15" s="33"/>
      <c r="B15" s="33"/>
      <c r="C15" s="33"/>
      <c r="D15" s="33"/>
      <c r="E15" s="33"/>
      <c r="F15" s="33"/>
      <c r="G15" s="36"/>
      <c r="H15" s="37"/>
      <c r="I15" s="36"/>
      <c r="J15" s="36"/>
      <c r="K15" s="36"/>
      <c r="L15" s="33"/>
    </row>
    <row r="16" spans="1:19" s="63" customFormat="1" ht="16.05" customHeight="1" x14ac:dyDescent="0.25">
      <c r="B16" s="62" t="s">
        <v>2</v>
      </c>
      <c r="G16" s="67"/>
      <c r="H16" s="67"/>
      <c r="I16" s="67"/>
      <c r="J16" s="67"/>
      <c r="K16" s="67"/>
      <c r="M16" s="68"/>
    </row>
    <row r="17" spans="2:13" s="63" customFormat="1" ht="16.05" customHeight="1" x14ac:dyDescent="0.7">
      <c r="B17" s="63" t="s">
        <v>60</v>
      </c>
      <c r="G17" s="67"/>
      <c r="H17" s="67"/>
      <c r="I17" s="67"/>
      <c r="J17" s="67"/>
      <c r="K17" s="67"/>
      <c r="M17" s="68"/>
    </row>
    <row r="18" spans="2:13" ht="16.05" customHeight="1" x14ac:dyDescent="0.7">
      <c r="B18" s="75" t="s">
        <v>63</v>
      </c>
    </row>
  </sheetData>
  <sheetProtection algorithmName="SHA-512" hashValue="hnZVDKUFujCgqVVmYahUxAnYCtt9z3gGAdRESF2CsKYtnQSuxojYhXm79n0RsPoREjlAW1cMy0CwwFprQGzEwQ==" saltValue="ObVOjfccw44ir7GWH/eXIw==" spinCount="100000" sheet="1" objects="1" scenarios="1"/>
  <mergeCells count="7">
    <mergeCell ref="N9:O9"/>
    <mergeCell ref="B2:K2"/>
    <mergeCell ref="B4:K4"/>
    <mergeCell ref="B6:B7"/>
    <mergeCell ref="C6:C7"/>
    <mergeCell ref="D6:F6"/>
    <mergeCell ref="H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C21B-44AC-46C1-8368-875539C0D0EF}">
  <dimension ref="A1:B1"/>
  <sheetViews>
    <sheetView showGridLines="0" zoomScale="70" zoomScaleNormal="70" workbookViewId="0">
      <selection activeCell="L12" sqref="L12"/>
    </sheetView>
  </sheetViews>
  <sheetFormatPr defaultRowHeight="24.6" x14ac:dyDescent="0.7"/>
  <cols>
    <col min="1" max="1" width="45.296875" bestFit="1" customWidth="1"/>
  </cols>
  <sheetData>
    <row r="1" spans="1:2" ht="33" x14ac:dyDescent="0.9">
      <c r="A1" s="15" t="s">
        <v>19</v>
      </c>
      <c r="B1" s="1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About</vt:lpstr>
      <vt:lpstr>Proximate analysis</vt:lpstr>
      <vt:lpstr>Swill Formula 1</vt:lpstr>
      <vt:lpstr>Swill Formula 2</vt:lpstr>
      <vt:lpstr>Swill Formula 3</vt:lpstr>
      <vt:lpstr>Password to unlock</vt:lpstr>
      <vt:lpstr>'Swill Formula 1'!_Hlk89950379</vt:lpstr>
      <vt:lpstr>'Swill Formula 2'!_Hlk89950379</vt:lpstr>
      <vt:lpstr>'Swill Formula 3'!_Hlk89950379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Suphachai N</dc:creator>
  <cp:lastModifiedBy>Suphachai N</cp:lastModifiedBy>
  <dcterms:created xsi:type="dcterms:W3CDTF">2022-04-25T10:08:59Z</dcterms:created>
  <dcterms:modified xsi:type="dcterms:W3CDTF">2022-05-02T12:28:36Z</dcterms:modified>
</cp:coreProperties>
</file>