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kborner/Desktop/Revised_manuscript_April_22/"/>
    </mc:Choice>
  </mc:AlternateContent>
  <xr:revisionPtr revIDLastSave="0" documentId="13_ncr:1_{6692C53D-260E-EA4C-8BFE-3A19FF528D07}" xr6:coauthVersionLast="45" xr6:coauthVersionMax="45" xr10:uidLastSave="{00000000-0000-0000-0000-000000000000}"/>
  <bookViews>
    <workbookView xWindow="180" yWindow="460" windowWidth="38400" windowHeight="16460" activeTab="5" xr2:uid="{A3A80369-CC4D-7843-A8D5-E83E917D215E}"/>
  </bookViews>
  <sheets>
    <sheet name="All_data" sheetId="9" r:id="rId1"/>
    <sheet name="Tabelle1" sheetId="1" r:id="rId2"/>
    <sheet name="Fakos I" sheetId="2" r:id="rId3"/>
    <sheet name="Fakos II IS" sheetId="3" r:id="rId4"/>
    <sheet name="Fakos II HS" sheetId="8" r:id="rId5"/>
    <sheet name="Kaspakas I" sheetId="4" r:id="rId6"/>
    <sheet name="Kaspakas II" sheetId="5" r:id="rId7"/>
    <sheet name="Sardes I" sheetId="6" r:id="rId8"/>
    <sheet name="Sardes II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6" l="1"/>
  <c r="J16" i="6"/>
  <c r="I16" i="6"/>
  <c r="H16" i="6"/>
  <c r="G16" i="6"/>
  <c r="F16" i="6"/>
  <c r="E16" i="6"/>
  <c r="D16" i="6"/>
  <c r="C16" i="6"/>
  <c r="K21" i="5"/>
  <c r="J21" i="5"/>
  <c r="I21" i="5"/>
  <c r="H21" i="5"/>
  <c r="G21" i="5"/>
  <c r="F21" i="5"/>
  <c r="E21" i="5"/>
  <c r="D21" i="5"/>
  <c r="C21" i="5"/>
  <c r="K18" i="4"/>
  <c r="J18" i="4"/>
  <c r="I18" i="4"/>
  <c r="H18" i="4"/>
  <c r="G18" i="4"/>
  <c r="F18" i="4"/>
  <c r="E18" i="4"/>
  <c r="D18" i="4"/>
  <c r="C18" i="4"/>
  <c r="K13" i="8"/>
  <c r="J13" i="8"/>
  <c r="I13" i="8"/>
  <c r="H13" i="8"/>
  <c r="G13" i="8"/>
  <c r="F13" i="8"/>
  <c r="E13" i="8"/>
  <c r="D13" i="8"/>
  <c r="C13" i="8"/>
  <c r="K19" i="3"/>
  <c r="J19" i="3"/>
  <c r="I19" i="3"/>
  <c r="H19" i="3"/>
  <c r="G19" i="3"/>
  <c r="F19" i="3"/>
  <c r="E19" i="3"/>
  <c r="D19" i="3"/>
  <c r="C19" i="3"/>
  <c r="K12" i="2"/>
  <c r="J12" i="2"/>
  <c r="I12" i="2"/>
  <c r="H12" i="2"/>
  <c r="G12" i="2"/>
  <c r="F12" i="2"/>
  <c r="E12" i="2"/>
  <c r="D12" i="2"/>
  <c r="C12" i="2"/>
  <c r="B12" i="2"/>
  <c r="K70" i="1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K71" i="1" l="1"/>
  <c r="C14" i="6" l="1"/>
  <c r="D14" i="6"/>
  <c r="E14" i="6"/>
  <c r="F14" i="6"/>
  <c r="G14" i="6"/>
  <c r="H14" i="6"/>
  <c r="I14" i="6"/>
  <c r="J14" i="6"/>
  <c r="K14" i="6"/>
  <c r="C15" i="6"/>
  <c r="D15" i="6"/>
  <c r="E15" i="6"/>
  <c r="F15" i="6"/>
  <c r="G15" i="6"/>
  <c r="H15" i="6"/>
  <c r="I15" i="6"/>
  <c r="J15" i="6"/>
  <c r="K15" i="6"/>
  <c r="C19" i="5"/>
  <c r="D19" i="5"/>
  <c r="E19" i="5"/>
  <c r="F19" i="5"/>
  <c r="G19" i="5"/>
  <c r="H19" i="5"/>
  <c r="I19" i="5"/>
  <c r="J19" i="5"/>
  <c r="K19" i="5"/>
  <c r="C20" i="5"/>
  <c r="D20" i="5"/>
  <c r="E20" i="5"/>
  <c r="F20" i="5"/>
  <c r="G20" i="5"/>
  <c r="H20" i="5"/>
  <c r="I20" i="5"/>
  <c r="J20" i="5"/>
  <c r="K20" i="5"/>
  <c r="C16" i="4"/>
  <c r="D16" i="4"/>
  <c r="E16" i="4"/>
  <c r="F16" i="4"/>
  <c r="G16" i="4"/>
  <c r="H16" i="4"/>
  <c r="I16" i="4"/>
  <c r="J16" i="4"/>
  <c r="K16" i="4"/>
  <c r="C17" i="4"/>
  <c r="D17" i="4"/>
  <c r="E17" i="4"/>
  <c r="F17" i="4"/>
  <c r="G17" i="4"/>
  <c r="H17" i="4"/>
  <c r="I17" i="4"/>
  <c r="J17" i="4"/>
  <c r="K17" i="4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K10" i="2"/>
  <c r="K11" i="2"/>
  <c r="B10" i="2"/>
  <c r="C10" i="2"/>
  <c r="D10" i="2"/>
  <c r="E10" i="2"/>
  <c r="F10" i="2"/>
  <c r="G10" i="2"/>
  <c r="H10" i="2"/>
  <c r="I10" i="2"/>
  <c r="B11" i="2"/>
  <c r="C11" i="2"/>
  <c r="D11" i="2"/>
  <c r="E11" i="2"/>
  <c r="F11" i="2"/>
  <c r="G11" i="2"/>
  <c r="H11" i="2"/>
  <c r="I11" i="2"/>
  <c r="J11" i="2"/>
  <c r="J10" i="2"/>
  <c r="K68" i="1"/>
  <c r="K69" i="1"/>
  <c r="L4" i="1"/>
  <c r="L63" i="1" l="1"/>
  <c r="L65" i="1"/>
  <c r="L36" i="1"/>
  <c r="L31" i="1"/>
  <c r="L27" i="1"/>
  <c r="L18" i="1"/>
  <c r="L7" i="1"/>
  <c r="L4" i="9" l="1"/>
  <c r="L5" i="9"/>
  <c r="L6" i="9"/>
  <c r="L7" i="9"/>
  <c r="L8" i="9"/>
  <c r="L9" i="9"/>
  <c r="L10" i="9"/>
  <c r="L11" i="9"/>
  <c r="L12" i="9"/>
  <c r="L13" i="9"/>
  <c r="L23" i="9"/>
  <c r="L24" i="9"/>
  <c r="L25" i="9"/>
  <c r="L26" i="9"/>
  <c r="L27" i="9"/>
  <c r="L28" i="9"/>
  <c r="L29" i="9"/>
  <c r="L30" i="9"/>
  <c r="L31" i="9"/>
  <c r="L32" i="9"/>
  <c r="L52" i="9"/>
  <c r="L33" i="9"/>
  <c r="L34" i="9"/>
  <c r="L35" i="9"/>
  <c r="L36" i="9"/>
  <c r="L37" i="9"/>
  <c r="L38" i="9"/>
  <c r="L39" i="9"/>
  <c r="L40" i="9"/>
  <c r="L41" i="9"/>
  <c r="L43" i="9"/>
  <c r="L44" i="9"/>
  <c r="L45" i="9"/>
  <c r="L46" i="9"/>
  <c r="L47" i="9"/>
  <c r="L42" i="9"/>
  <c r="L48" i="9"/>
  <c r="L49" i="9"/>
  <c r="L50" i="9"/>
  <c r="L51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14" i="9"/>
  <c r="L15" i="9"/>
  <c r="L16" i="9"/>
  <c r="L17" i="9"/>
  <c r="L18" i="9"/>
  <c r="L19" i="9"/>
  <c r="L20" i="9"/>
  <c r="L21" i="9"/>
  <c r="L22" i="9"/>
  <c r="L3" i="9"/>
  <c r="K2" i="9"/>
  <c r="J2" i="9"/>
  <c r="I2" i="9"/>
  <c r="H2" i="9"/>
  <c r="G2" i="9"/>
  <c r="F2" i="9"/>
  <c r="E2" i="9"/>
  <c r="D2" i="9"/>
  <c r="C2" i="9"/>
  <c r="B2" i="9"/>
  <c r="A2" i="9"/>
  <c r="B1" i="7" l="1"/>
  <c r="C1" i="7"/>
  <c r="D1" i="7"/>
  <c r="E1" i="7"/>
  <c r="F1" i="7"/>
  <c r="G1" i="7"/>
  <c r="H1" i="7"/>
  <c r="I1" i="7"/>
  <c r="J1" i="7"/>
  <c r="K1" i="7"/>
  <c r="A1" i="7"/>
  <c r="B1" i="6"/>
  <c r="C1" i="6"/>
  <c r="D1" i="6"/>
  <c r="E1" i="6"/>
  <c r="F1" i="6"/>
  <c r="G1" i="6"/>
  <c r="H1" i="6"/>
  <c r="I1" i="6"/>
  <c r="J1" i="6"/>
  <c r="K1" i="6"/>
  <c r="A1" i="6"/>
  <c r="B1" i="5"/>
  <c r="C1" i="5"/>
  <c r="D1" i="5"/>
  <c r="E1" i="5"/>
  <c r="F1" i="5"/>
  <c r="G1" i="5"/>
  <c r="H1" i="5"/>
  <c r="I1" i="5"/>
  <c r="J1" i="5"/>
  <c r="K1" i="5"/>
  <c r="A1" i="5"/>
  <c r="B1" i="4"/>
  <c r="C1" i="4"/>
  <c r="D1" i="4"/>
  <c r="E1" i="4"/>
  <c r="F1" i="4"/>
  <c r="G1" i="4"/>
  <c r="H1" i="4"/>
  <c r="I1" i="4"/>
  <c r="J1" i="4"/>
  <c r="K1" i="4"/>
  <c r="A1" i="4"/>
  <c r="B1" i="8"/>
  <c r="C1" i="8"/>
  <c r="D1" i="8"/>
  <c r="E1" i="8"/>
  <c r="F1" i="8"/>
  <c r="G1" i="8"/>
  <c r="H1" i="8"/>
  <c r="I1" i="8"/>
  <c r="J1" i="8"/>
  <c r="K1" i="8"/>
  <c r="A1" i="8"/>
  <c r="B1" i="3"/>
  <c r="C1" i="3"/>
  <c r="D1" i="3"/>
  <c r="E1" i="3"/>
  <c r="F1" i="3"/>
  <c r="G1" i="3"/>
  <c r="H1" i="3"/>
  <c r="I1" i="3"/>
  <c r="J1" i="3"/>
  <c r="K1" i="3"/>
  <c r="A1" i="3"/>
  <c r="B1" i="2"/>
  <c r="C1" i="2"/>
  <c r="D1" i="2"/>
  <c r="E1" i="2"/>
  <c r="F1" i="2"/>
  <c r="G1" i="2"/>
  <c r="H1" i="2"/>
  <c r="I1" i="2"/>
  <c r="J1" i="2"/>
  <c r="K1" i="2"/>
  <c r="A1" i="2"/>
</calcChain>
</file>

<file path=xl/sharedStrings.xml><?xml version="1.0" encoding="utf-8"?>
<sst xmlns="http://schemas.openxmlformats.org/spreadsheetml/2006/main" count="232" uniqueCount="85">
  <si>
    <t>LEM7_II_1</t>
  </si>
  <si>
    <t>LEM7_II_I_2</t>
  </si>
  <si>
    <t>LEM7_II_I_3</t>
  </si>
  <si>
    <t>LEM7_II_I_4</t>
  </si>
  <si>
    <t>LEM7_II_II_2</t>
  </si>
  <si>
    <t>LEM7_II_III_1</t>
  </si>
  <si>
    <t>LEM7_II_III_2</t>
  </si>
  <si>
    <t>LEM7_II_III_3</t>
  </si>
  <si>
    <t>LEM7_II_III_5</t>
  </si>
  <si>
    <t>LEM8I_I_1</t>
  </si>
  <si>
    <t>LEM8I_II</t>
  </si>
  <si>
    <t>LEM8I_III_1</t>
  </si>
  <si>
    <t>LEM8I_III_2</t>
  </si>
  <si>
    <t>LEM8I_IV</t>
  </si>
  <si>
    <t>LEM35_1</t>
  </si>
  <si>
    <t>LEM35_IV_1</t>
  </si>
  <si>
    <t>LEM35_IV_2</t>
  </si>
  <si>
    <t>LEM64_I_2</t>
  </si>
  <si>
    <t>LEM64_II_1</t>
  </si>
  <si>
    <t>LEM64_II_2</t>
  </si>
  <si>
    <t>LEM64_V_1</t>
  </si>
  <si>
    <t>LEM64_V_2</t>
  </si>
  <si>
    <t>LEM65_I</t>
  </si>
  <si>
    <t>LM29_I_1</t>
  </si>
  <si>
    <t>LM29_I_2</t>
  </si>
  <si>
    <t>LM29_II_1</t>
  </si>
  <si>
    <t>LM29_II_2</t>
  </si>
  <si>
    <t>LM29_III_1</t>
  </si>
  <si>
    <t>LM29_III_2</t>
  </si>
  <si>
    <t>LM29_IV_1</t>
  </si>
  <si>
    <t>LM29_IV_2</t>
  </si>
  <si>
    <t>Probe</t>
  </si>
  <si>
    <t>Zeit</t>
  </si>
  <si>
    <t>Zeit (min)</t>
  </si>
  <si>
    <t>34S/32S_back</t>
  </si>
  <si>
    <t>Stabw</t>
  </si>
  <si>
    <t>RSD (‰)</t>
  </si>
  <si>
    <t>RSD_mean (‰)</t>
  </si>
  <si>
    <t>34S/32S_back_drift</t>
  </si>
  <si>
    <t>d34S_VCDT_back_drift_corr_MBmeth2</t>
  </si>
  <si>
    <t>d34S_VCDT_back_drift_corr_MBmeth1</t>
  </si>
  <si>
    <t>34S/32S_back_downhole_corrected</t>
  </si>
  <si>
    <t>LEM33I_5</t>
  </si>
  <si>
    <t>LM33_1</t>
  </si>
  <si>
    <t>LM33_2</t>
  </si>
  <si>
    <t>LM33_3</t>
  </si>
  <si>
    <t>LM33_7</t>
  </si>
  <si>
    <t>LM33_8</t>
  </si>
  <si>
    <t>LEM18_1</t>
  </si>
  <si>
    <t>LEM18_2</t>
  </si>
  <si>
    <t>LEM18_4</t>
  </si>
  <si>
    <t>LEM18_I</t>
  </si>
  <si>
    <t>LEM18_IV_1</t>
  </si>
  <si>
    <t>LEM18_IV</t>
  </si>
  <si>
    <t>LEM19III_1</t>
  </si>
  <si>
    <t>LEM19III_2</t>
  </si>
  <si>
    <t>LEM19III_3</t>
  </si>
  <si>
    <t>LEM19III_4</t>
  </si>
  <si>
    <t>LEM19III_5</t>
  </si>
  <si>
    <t>LEM51_1</t>
  </si>
  <si>
    <t>LEM51_2</t>
  </si>
  <si>
    <t>LEM51_3</t>
  </si>
  <si>
    <t>LEM51_4</t>
  </si>
  <si>
    <t>LEM51_5</t>
  </si>
  <si>
    <t>LEM51_6</t>
  </si>
  <si>
    <t>LEM51_7</t>
  </si>
  <si>
    <t>k</t>
  </si>
  <si>
    <t>LEM_8_IV_1</t>
  </si>
  <si>
    <t>LEM64_IV</t>
  </si>
  <si>
    <t>LEM64_IV_1</t>
  </si>
  <si>
    <t>max</t>
  </si>
  <si>
    <t>min</t>
  </si>
  <si>
    <t>average</t>
  </si>
  <si>
    <t>median</t>
  </si>
  <si>
    <t>Table A7: Results of in-situ d34S measurements via LA-ICP-MS</t>
  </si>
  <si>
    <t>LM89_I_1</t>
  </si>
  <si>
    <t>LM89_II_1</t>
  </si>
  <si>
    <t>LM89_II_2</t>
  </si>
  <si>
    <t>LM89_III_1</t>
  </si>
  <si>
    <t>LM89_III_2</t>
  </si>
  <si>
    <t>LM89_III_3</t>
  </si>
  <si>
    <t>LM89_V_1</t>
  </si>
  <si>
    <t>LM89_V_2</t>
  </si>
  <si>
    <t>LM89_V_3</t>
  </si>
  <si>
    <t>LEM8_IV_1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</si>
</sst>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2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21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0ED2-97F3-DD41-B974-780E873B69CF}">
  <dimension ref="A1:Q73"/>
  <sheetViews>
    <sheetView topLeftCell="A2" workbookViewId="0">
      <pane ySplit="1" topLeftCell="A28" activePane="bottomLeft" state="frozen"/>
      <selection activeCell="A2" sqref="A2"/>
      <selection pane="bottomLeft" activeCell="P42" sqref="P42"/>
    </sheetView>
  </sheetViews>
  <sheetFormatPr baseColWidth="10" defaultRowHeight="16"/>
  <sheetData>
    <row r="1" spans="1:17">
      <c r="A1" s="29" t="s">
        <v>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>
      <c r="A2" t="str">
        <f>CONCATENATE(Tabelle1!A1," Fakos I")</f>
        <v xml:space="preserve"> Fakos I</v>
      </c>
      <c r="B2" t="str">
        <f>CONCATENATE(Tabelle1!B1," Fakos I")</f>
        <v>Probe Fakos I</v>
      </c>
      <c r="C2" t="str">
        <f>CONCATENATE(Tabelle1!C1," Fakos I")</f>
        <v>Zeit Fakos I</v>
      </c>
      <c r="D2" t="str">
        <f>CONCATENATE(Tabelle1!D1," Fakos I")</f>
        <v>Zeit (min) Fakos I</v>
      </c>
      <c r="E2" t="str">
        <f>CONCATENATE(Tabelle1!E1," Fakos I")</f>
        <v>34S/32S_back Fakos I</v>
      </c>
      <c r="F2" t="str">
        <f>CONCATENATE(Tabelle1!F1," Fakos I")</f>
        <v>Stabw Fakos I</v>
      </c>
      <c r="G2" t="str">
        <f>CONCATENATE(Tabelle1!G1," Fakos I")</f>
        <v>RSD (‰) Fakos I</v>
      </c>
      <c r="H2" t="str">
        <f>CONCATENATE(Tabelle1!H1," Fakos I")</f>
        <v>RSD_mean (‰) Fakos I</v>
      </c>
      <c r="I2" t="str">
        <f>CONCATENATE(Tabelle1!I1," Fakos I")</f>
        <v>34S/32S_back_drift Fakos I</v>
      </c>
      <c r="J2" t="str">
        <f>CONCATENATE(Tabelle1!J1," Fakos I")</f>
        <v>d34S_VCDT_back_drift_corr_MBmeth2 Fakos I</v>
      </c>
      <c r="K2" t="str">
        <f>CONCATENATE(Tabelle1!K1," Fakos I")</f>
        <v>d34S_VCDT_back_drift_corr_MBmeth1 Fakos I</v>
      </c>
    </row>
    <row r="3" spans="1:17" s="1" customFormat="1" ht="21">
      <c r="A3" s="1">
        <v>24</v>
      </c>
      <c r="B3" s="1" t="s">
        <v>17</v>
      </c>
      <c r="C3" s="1">
        <v>0.67643518518518519</v>
      </c>
      <c r="D3" s="5">
        <v>184.84999999999997</v>
      </c>
      <c r="E3" s="5">
        <v>5.4788566867697459E-2</v>
      </c>
      <c r="F3" s="5">
        <v>2.0636112623502434E-3</v>
      </c>
      <c r="G3" s="5">
        <v>37.664998015615531</v>
      </c>
      <c r="H3" s="5">
        <v>1.8669846371020939</v>
      </c>
      <c r="I3" s="5">
        <v>5.5280423141697461E-2</v>
      </c>
      <c r="J3" s="5">
        <v>-8.8002531220753326</v>
      </c>
      <c r="K3" s="6">
        <v>-4.0191037676946539</v>
      </c>
      <c r="L3" t="str">
        <f>CONCATENATE("+-",H3)</f>
        <v>+-1.86698463710209</v>
      </c>
    </row>
    <row r="4" spans="1:17" s="1" customFormat="1" ht="21">
      <c r="A4" s="1">
        <v>25</v>
      </c>
      <c r="B4" s="1" t="s">
        <v>18</v>
      </c>
      <c r="C4" s="1">
        <v>0.67895833333333344</v>
      </c>
      <c r="D4" s="5">
        <v>188.48333333333343</v>
      </c>
      <c r="E4" s="5">
        <v>5.4794625807030498E-2</v>
      </c>
      <c r="F4" s="5">
        <v>1.9892407334821489E-3</v>
      </c>
      <c r="G4" s="5">
        <v>36.30357364767179</v>
      </c>
      <c r="H4" s="5">
        <v>1.7995013365992345</v>
      </c>
      <c r="I4" s="5">
        <v>5.5296149799697165E-2</v>
      </c>
      <c r="J4" s="5">
        <v>-8.4441482831897474</v>
      </c>
      <c r="K4" s="6">
        <v>-3.7357584161379354</v>
      </c>
      <c r="L4" t="str">
        <f t="shared" ref="L4:L73" si="0">CONCATENATE("+-",H4)</f>
        <v>+-1.79950133659923</v>
      </c>
    </row>
    <row r="5" spans="1:17" s="1" customFormat="1" ht="21">
      <c r="A5" s="1">
        <v>26</v>
      </c>
      <c r="B5" s="1" t="s">
        <v>19</v>
      </c>
      <c r="C5" s="1">
        <v>0.68152777777777773</v>
      </c>
      <c r="D5" s="5">
        <v>192.18333333333322</v>
      </c>
      <c r="E5" s="5">
        <v>5.5012015491657754E-2</v>
      </c>
      <c r="F5" s="5">
        <v>1.9165977972650484E-3</v>
      </c>
      <c r="G5" s="5">
        <v>34.839621492429949</v>
      </c>
      <c r="H5" s="5">
        <v>1.7269359223609044</v>
      </c>
      <c r="I5" s="5">
        <v>5.5523384592324421E-2</v>
      </c>
      <c r="J5" s="5">
        <v>-3.2987824197462601</v>
      </c>
      <c r="K5" s="6">
        <v>0.35830417516913293</v>
      </c>
      <c r="L5" t="str">
        <f t="shared" si="0"/>
        <v>+-1.7269359223609</v>
      </c>
    </row>
    <row r="6" spans="1:17" s="1" customFormat="1" ht="21">
      <c r="A6" s="1">
        <v>27</v>
      </c>
      <c r="B6" s="1" t="s">
        <v>20</v>
      </c>
      <c r="C6" s="1">
        <v>0.69684027777777768</v>
      </c>
      <c r="D6" s="5">
        <v>214.23333333333315</v>
      </c>
      <c r="E6" s="5">
        <v>5.4726624701237611E-2</v>
      </c>
      <c r="F6" s="5">
        <v>1.816395148435436E-3</v>
      </c>
      <c r="G6" s="5">
        <v>33.190337579769633</v>
      </c>
      <c r="H6" s="5">
        <v>1.6451839539715833</v>
      </c>
      <c r="I6" s="5">
        <v>5.529666532390428E-2</v>
      </c>
      <c r="J6" s="5">
        <v>-8.4324750678938187</v>
      </c>
      <c r="K6" s="6">
        <v>-3.7264702769984615</v>
      </c>
      <c r="L6" t="str">
        <f t="shared" si="0"/>
        <v>+-1.64518395397158</v>
      </c>
    </row>
    <row r="7" spans="1:17" s="1" customFormat="1" ht="21">
      <c r="A7" s="1">
        <v>28</v>
      </c>
      <c r="B7" s="1" t="s">
        <v>21</v>
      </c>
      <c r="C7" s="1">
        <v>0.69936342592592593</v>
      </c>
      <c r="D7" s="5">
        <v>217.86666666666662</v>
      </c>
      <c r="E7" s="5">
        <v>5.4702430641467278E-2</v>
      </c>
      <c r="F7" s="5">
        <v>1.8201999836798418E-3</v>
      </c>
      <c r="G7" s="5">
        <v>33.274572305751178</v>
      </c>
      <c r="H7" s="5">
        <v>1.6493593143221361</v>
      </c>
      <c r="I7" s="5">
        <v>5.5282138982800613E-2</v>
      </c>
      <c r="J7" s="5">
        <v>-8.7614006640640696</v>
      </c>
      <c r="K7" s="6">
        <v>-3.9881896599042177</v>
      </c>
      <c r="L7" t="str">
        <f t="shared" si="0"/>
        <v>+-1.64935931432214</v>
      </c>
    </row>
    <row r="8" spans="1:17" ht="21">
      <c r="K8" s="6">
        <v>1000</v>
      </c>
      <c r="L8" t="str">
        <f t="shared" si="0"/>
        <v>+-</v>
      </c>
    </row>
    <row r="9" spans="1:17">
      <c r="B9" t="s">
        <v>43</v>
      </c>
      <c r="C9">
        <v>0.75474537037037026</v>
      </c>
      <c r="D9">
        <v>81.199999999999903</v>
      </c>
      <c r="E9">
        <v>5.4678757358303569E-2</v>
      </c>
      <c r="F9">
        <v>2.1693327905896289E-3</v>
      </c>
      <c r="G9">
        <v>39.674142123864335</v>
      </c>
      <c r="H9">
        <v>1.966574213139495</v>
      </c>
      <c r="I9">
        <v>5.4820893086303571E-2</v>
      </c>
      <c r="J9">
        <v>-8.8346198786485388</v>
      </c>
      <c r="K9">
        <v>-4.1023205859574974</v>
      </c>
      <c r="L9" t="str">
        <f t="shared" si="0"/>
        <v>+-1.96657421313949</v>
      </c>
    </row>
    <row r="10" spans="1:17">
      <c r="A10">
        <v>7</v>
      </c>
      <c r="B10" t="s">
        <v>44</v>
      </c>
      <c r="C10">
        <v>0.75726851851851851</v>
      </c>
      <c r="D10">
        <v>84.833333333333371</v>
      </c>
      <c r="E10">
        <v>5.4745684552719789E-2</v>
      </c>
      <c r="F10">
        <v>2.1292122667152949E-3</v>
      </c>
      <c r="G10">
        <v>38.892787333125327</v>
      </c>
      <c r="H10">
        <v>1.9278438940822351</v>
      </c>
      <c r="I10">
        <v>5.4894180212719787E-2</v>
      </c>
      <c r="J10">
        <v>-7.1751509472758244</v>
      </c>
      <c r="K10">
        <v>-2.7709581250444648</v>
      </c>
      <c r="L10" t="str">
        <f t="shared" si="0"/>
        <v>+-1.92784389408224</v>
      </c>
    </row>
    <row r="11" spans="1:17">
      <c r="A11">
        <v>8</v>
      </c>
      <c r="B11" t="s">
        <v>45</v>
      </c>
      <c r="C11">
        <v>0.75984953703703706</v>
      </c>
      <c r="D11">
        <v>88.550000000000097</v>
      </c>
      <c r="E11">
        <v>5.4414376983241627E-2</v>
      </c>
      <c r="F11">
        <v>1.9001418108468271E-3</v>
      </c>
      <c r="G11">
        <v>34.919848690577254</v>
      </c>
      <c r="H11">
        <v>1.7309126369317287</v>
      </c>
      <c r="I11">
        <v>5.456937844524163E-2</v>
      </c>
      <c r="J11">
        <v>-14.529763801433347</v>
      </c>
      <c r="K11">
        <v>-8.6714334418519492</v>
      </c>
      <c r="L11" t="str">
        <f t="shared" si="0"/>
        <v>+-1.73091263693173</v>
      </c>
    </row>
    <row r="12" spans="1:17">
      <c r="A12">
        <v>12</v>
      </c>
      <c r="B12" t="s">
        <v>46</v>
      </c>
      <c r="C12">
        <v>0.78025462962962966</v>
      </c>
      <c r="D12">
        <v>117.93333333333344</v>
      </c>
      <c r="E12">
        <v>5.4827713660285861E-2</v>
      </c>
      <c r="F12">
        <v>2.1144499381866356E-3</v>
      </c>
      <c r="G12">
        <v>38.565349474315674</v>
      </c>
      <c r="H12">
        <v>1.911613402001769</v>
      </c>
      <c r="I12">
        <v>5.5034148884285858E-2</v>
      </c>
      <c r="J12">
        <v>-4.0057858324494759</v>
      </c>
      <c r="K12">
        <v>-0.22823276331285225</v>
      </c>
      <c r="L12" t="str">
        <f t="shared" si="0"/>
        <v>+-1.91161340200177</v>
      </c>
    </row>
    <row r="13" spans="1:17">
      <c r="A13">
        <v>13</v>
      </c>
      <c r="B13" t="s">
        <v>47</v>
      </c>
      <c r="C13">
        <v>0.78277777777777768</v>
      </c>
      <c r="D13">
        <v>121.56666666666659</v>
      </c>
      <c r="E13">
        <v>5.4478461955996114E-2</v>
      </c>
      <c r="F13">
        <v>1.9827214824450429E-3</v>
      </c>
      <c r="G13">
        <v>36.394593592721954</v>
      </c>
      <c r="H13">
        <v>1.8040130277722455</v>
      </c>
      <c r="I13">
        <v>5.4691257111996114E-2</v>
      </c>
      <c r="J13">
        <v>-11.770017707316441</v>
      </c>
      <c r="K13">
        <v>-6.4573381479320346</v>
      </c>
      <c r="L13" t="str">
        <f t="shared" si="0"/>
        <v>+-1.80401302777225</v>
      </c>
    </row>
    <row r="14" spans="1:17">
      <c r="A14">
        <v>35</v>
      </c>
      <c r="B14" t="s">
        <v>75</v>
      </c>
      <c r="C14">
        <v>0.87968750000000007</v>
      </c>
      <c r="D14">
        <v>261.11666666666684</v>
      </c>
      <c r="E14">
        <v>5.4532442218412483E-2</v>
      </c>
      <c r="F14">
        <v>2.1450992276572439E-3</v>
      </c>
      <c r="G14">
        <v>39.336203191959129</v>
      </c>
      <c r="H14">
        <v>1.9498232021907056</v>
      </c>
      <c r="I14">
        <v>5.4989511276412481E-2</v>
      </c>
      <c r="J14">
        <v>-5.0165325632735005</v>
      </c>
      <c r="K14">
        <v>-1.0391369203412992</v>
      </c>
      <c r="L14" t="str">
        <f>CONCATENATE("+-",H14)</f>
        <v>+-1.94982320219071</v>
      </c>
      <c r="Q14" t="s">
        <v>66</v>
      </c>
    </row>
    <row r="15" spans="1:17">
      <c r="A15">
        <v>36</v>
      </c>
      <c r="B15" t="s">
        <v>76</v>
      </c>
      <c r="C15">
        <v>0.85674768518518529</v>
      </c>
      <c r="D15">
        <v>228.08333333333354</v>
      </c>
      <c r="E15">
        <v>5.4533850370013029E-2</v>
      </c>
      <c r="F15">
        <v>1.9858912908536806E-3</v>
      </c>
      <c r="G15">
        <v>36.415754203662075</v>
      </c>
      <c r="H15">
        <v>1.8050619203148794</v>
      </c>
      <c r="I15">
        <v>5.493309656001303E-2</v>
      </c>
      <c r="J15">
        <v>-6.2939529468401076</v>
      </c>
      <c r="K15">
        <v>-2.063988614358081</v>
      </c>
      <c r="L15" t="str">
        <f>CONCATENATE("+-",H15)</f>
        <v>+-1.80506192031488</v>
      </c>
    </row>
    <row r="16" spans="1:17">
      <c r="A16">
        <v>37</v>
      </c>
      <c r="B16" t="s">
        <v>77</v>
      </c>
      <c r="C16">
        <v>0.86947916666666669</v>
      </c>
      <c r="D16">
        <v>246.41666666666677</v>
      </c>
      <c r="E16">
        <v>5.4728462130103947E-2</v>
      </c>
      <c r="F16">
        <v>1.8989495796185084E-3</v>
      </c>
      <c r="G16">
        <v>34.69766015175442</v>
      </c>
      <c r="H16">
        <v>1.7198991599537021</v>
      </c>
      <c r="I16">
        <v>5.5159799720103944E-2</v>
      </c>
      <c r="J16">
        <v>-1.1606250458616785</v>
      </c>
      <c r="K16">
        <v>2.0543892218976012</v>
      </c>
      <c r="L16" t="str">
        <f>CONCATENATE("+-",H16)</f>
        <v>+-1.7198991599537</v>
      </c>
    </row>
    <row r="17" spans="1:12">
      <c r="A17">
        <v>38</v>
      </c>
      <c r="B17" t="s">
        <v>78</v>
      </c>
      <c r="C17">
        <v>0.87206018518518524</v>
      </c>
      <c r="D17">
        <v>250.13333333333347</v>
      </c>
      <c r="E17">
        <v>5.4639007580141633E-2</v>
      </c>
      <c r="F17">
        <v>2.0862751530115668E-3</v>
      </c>
      <c r="G17">
        <v>38.182888844595638</v>
      </c>
      <c r="H17">
        <v>1.8926555324251486</v>
      </c>
      <c r="I17">
        <v>5.5076850972141635E-2</v>
      </c>
      <c r="J17">
        <v>-3.0388658348096271</v>
      </c>
      <c r="K17">
        <v>0.5475099837954911</v>
      </c>
      <c r="L17" t="str">
        <f t="shared" ref="L17:L22" si="1">CONCATENATE("+-",H17)</f>
        <v>+-1.89265553242515</v>
      </c>
    </row>
    <row r="18" spans="1:12">
      <c r="A18">
        <v>39</v>
      </c>
      <c r="B18" t="s">
        <v>79</v>
      </c>
      <c r="C18">
        <v>0.87458333333333327</v>
      </c>
      <c r="D18">
        <v>253.76666666666662</v>
      </c>
      <c r="E18">
        <v>5.4492754926286559E-2</v>
      </c>
      <c r="F18">
        <v>1.9403531598650194E-3</v>
      </c>
      <c r="G18">
        <v>35.607543837520673</v>
      </c>
      <c r="H18">
        <v>1.7650004198069789</v>
      </c>
      <c r="I18">
        <v>5.4936958250286556E-2</v>
      </c>
      <c r="J18">
        <v>-6.2065111907653261</v>
      </c>
      <c r="K18">
        <v>-1.9938356459274775</v>
      </c>
      <c r="L18" t="str">
        <f t="shared" si="1"/>
        <v>+-1.76500041980698</v>
      </c>
    </row>
    <row r="19" spans="1:12">
      <c r="A19">
        <v>40</v>
      </c>
      <c r="B19" t="s">
        <v>80</v>
      </c>
      <c r="C19">
        <v>0.87715277777777778</v>
      </c>
      <c r="D19">
        <v>257.46666666666675</v>
      </c>
      <c r="E19">
        <v>5.4434996230567211E-2</v>
      </c>
      <c r="F19">
        <v>1.8542773666568632E-3</v>
      </c>
      <c r="G19">
        <v>34.064067145385778</v>
      </c>
      <c r="H19">
        <v>1.6884931206230971</v>
      </c>
      <c r="I19">
        <v>5.4885676182567213E-2</v>
      </c>
      <c r="J19">
        <v>-7.3677110123205978</v>
      </c>
      <c r="K19">
        <v>-2.9254456464585799</v>
      </c>
      <c r="L19" t="str">
        <f t="shared" si="1"/>
        <v>+-1.6884931206231</v>
      </c>
    </row>
    <row r="20" spans="1:12">
      <c r="A20">
        <v>41</v>
      </c>
      <c r="B20" t="s">
        <v>81</v>
      </c>
      <c r="C20">
        <v>0.8924537037037038</v>
      </c>
      <c r="D20">
        <v>279.50000000000023</v>
      </c>
      <c r="E20">
        <v>5.4577430956060075E-2</v>
      </c>
      <c r="F20">
        <v>1.9735425633606259E-3</v>
      </c>
      <c r="G20">
        <v>36.160415189742295</v>
      </c>
      <c r="H20">
        <v>1.7924052352927964</v>
      </c>
      <c r="I20">
        <v>5.5066678936060078E-2</v>
      </c>
      <c r="J20">
        <v>-3.2691952073965354</v>
      </c>
      <c r="K20">
        <v>0.36272081750832186</v>
      </c>
      <c r="L20" t="str">
        <f t="shared" si="1"/>
        <v>+-1.7924052352928</v>
      </c>
    </row>
    <row r="21" spans="1:12">
      <c r="A21">
        <v>42</v>
      </c>
      <c r="B21" t="s">
        <v>82</v>
      </c>
      <c r="C21">
        <v>0.89498842592592587</v>
      </c>
      <c r="D21">
        <v>283.14999999999998</v>
      </c>
      <c r="E21">
        <v>5.460536869577734E-2</v>
      </c>
      <c r="F21">
        <v>1.9968748032643136E-3</v>
      </c>
      <c r="G21">
        <v>36.569202826731079</v>
      </c>
      <c r="H21">
        <v>1.8126680861703914</v>
      </c>
      <c r="I21">
        <v>5.5101005781777339E-2</v>
      </c>
      <c r="J21">
        <v>-2.4919190776665516</v>
      </c>
      <c r="K21">
        <v>0.98631565638851448</v>
      </c>
      <c r="L21" t="str">
        <f t="shared" si="1"/>
        <v>+-1.81266808617039</v>
      </c>
    </row>
    <row r="22" spans="1:12">
      <c r="A22">
        <v>43</v>
      </c>
      <c r="B22" t="s">
        <v>83</v>
      </c>
      <c r="C22">
        <v>0.89755787037037038</v>
      </c>
      <c r="D22">
        <v>286.85000000000008</v>
      </c>
      <c r="E22">
        <v>5.4508226259952421E-2</v>
      </c>
      <c r="F22">
        <v>1.7830114111285775E-3</v>
      </c>
      <c r="G22">
        <v>32.71086831234075</v>
      </c>
      <c r="H22">
        <v>1.6214175447477943</v>
      </c>
      <c r="I22">
        <v>5.5010339973952424E-2</v>
      </c>
      <c r="J22">
        <v>-4.5449002570455832</v>
      </c>
      <c r="K22">
        <v>-0.66075469456117197</v>
      </c>
      <c r="L22" t="str">
        <f t="shared" si="1"/>
        <v>+-1.62141754474779</v>
      </c>
    </row>
    <row r="23" spans="1:12" ht="21">
      <c r="K23" s="6">
        <v>1000</v>
      </c>
      <c r="L23" t="str">
        <f t="shared" si="0"/>
        <v>+-</v>
      </c>
    </row>
    <row r="24" spans="1:12">
      <c r="A24">
        <v>31</v>
      </c>
      <c r="B24" t="s">
        <v>23</v>
      </c>
      <c r="C24">
        <v>0.62795138888888891</v>
      </c>
      <c r="D24">
        <v>115.0333333333333</v>
      </c>
      <c r="E24">
        <v>5.4917584549461891E-2</v>
      </c>
      <c r="F24">
        <v>1.9013183317836981E-3</v>
      </c>
      <c r="G24">
        <v>34.621302946622919</v>
      </c>
      <c r="H24">
        <v>1.7161142738147606</v>
      </c>
      <c r="I24">
        <v>5.5223669844128555E-2</v>
      </c>
      <c r="J24">
        <v>-10.085340130858839</v>
      </c>
      <c r="K24">
        <v>-5.0416212696307028</v>
      </c>
      <c r="L24" t="str">
        <f t="shared" si="0"/>
        <v>+-1.71611427381476</v>
      </c>
    </row>
    <row r="25" spans="1:12">
      <c r="A25">
        <v>32</v>
      </c>
      <c r="B25" t="s">
        <v>24</v>
      </c>
      <c r="C25">
        <v>0.63052083333333331</v>
      </c>
      <c r="D25">
        <v>118.73333333333323</v>
      </c>
      <c r="E25">
        <v>5.4836244201565666E-2</v>
      </c>
      <c r="F25">
        <v>2.0381795288369523E-3</v>
      </c>
      <c r="G25">
        <v>37.168474218348436</v>
      </c>
      <c r="H25">
        <v>1.8423728662195114</v>
      </c>
      <c r="I25">
        <v>5.5152174604232329E-2</v>
      </c>
      <c r="J25">
        <v>-11.704234678245342</v>
      </c>
      <c r="K25">
        <v>-6.3297426164168336</v>
      </c>
      <c r="L25" t="str">
        <f t="shared" si="0"/>
        <v>+-1.84237286621951</v>
      </c>
    </row>
    <row r="26" spans="1:12">
      <c r="A26">
        <v>33</v>
      </c>
      <c r="B26" t="s">
        <v>25</v>
      </c>
      <c r="C26">
        <v>0.63304398148148155</v>
      </c>
      <c r="D26">
        <v>122.36666666666672</v>
      </c>
      <c r="E26">
        <v>5.4952848738306304E-2</v>
      </c>
      <c r="F26">
        <v>1.9317844927446903E-3</v>
      </c>
      <c r="G26">
        <v>35.153491349359108</v>
      </c>
      <c r="H26">
        <v>1.7424938735572175</v>
      </c>
      <c r="I26">
        <v>5.5278446859639639E-2</v>
      </c>
      <c r="J26">
        <v>-8.8450028460030978</v>
      </c>
      <c r="K26">
        <v>-4.0547102096011312</v>
      </c>
      <c r="L26" t="str">
        <f t="shared" si="0"/>
        <v>+-1.74249387355722</v>
      </c>
    </row>
    <row r="27" spans="1:12">
      <c r="A27">
        <v>34</v>
      </c>
      <c r="B27" t="s">
        <v>26</v>
      </c>
      <c r="C27">
        <v>0.635625</v>
      </c>
      <c r="D27">
        <v>126.08333333333327</v>
      </c>
      <c r="E27">
        <v>5.4868340982579929E-2</v>
      </c>
      <c r="F27">
        <v>1.915494226326136E-3</v>
      </c>
      <c r="G27">
        <v>34.910737084875294</v>
      </c>
      <c r="H27">
        <v>1.7304609914050824</v>
      </c>
      <c r="I27">
        <v>5.5203828559246597E-2</v>
      </c>
      <c r="J27">
        <v>-10.534614067909359</v>
      </c>
      <c r="K27">
        <v>-5.3990993708470381</v>
      </c>
      <c r="L27" t="str">
        <f t="shared" si="0"/>
        <v>+-1.73046099140508</v>
      </c>
    </row>
    <row r="28" spans="1:12">
      <c r="A28">
        <v>35</v>
      </c>
      <c r="B28" t="s">
        <v>27</v>
      </c>
      <c r="C28">
        <v>0.63814814814814813</v>
      </c>
      <c r="D28">
        <v>129.71666666666658</v>
      </c>
      <c r="E28">
        <v>5.5090165867565564E-2</v>
      </c>
      <c r="F28">
        <v>1.9883885032039761E-3</v>
      </c>
      <c r="G28">
        <v>36.093347549251867</v>
      </c>
      <c r="H28">
        <v>1.7890808157776168</v>
      </c>
      <c r="I28">
        <v>5.5435321162898898E-2</v>
      </c>
      <c r="J28">
        <v>-5.2928369320194406</v>
      </c>
      <c r="K28">
        <v>-1.22832429798303</v>
      </c>
      <c r="L28" t="str">
        <f t="shared" si="0"/>
        <v>+-1.78908081577762</v>
      </c>
    </row>
    <row r="29" spans="1:12">
      <c r="A29">
        <v>36</v>
      </c>
      <c r="B29" t="s">
        <v>28</v>
      </c>
      <c r="C29">
        <v>0.65092592592592591</v>
      </c>
      <c r="D29">
        <v>148.11666666666659</v>
      </c>
      <c r="E29">
        <v>5.498568232127362E-2</v>
      </c>
      <c r="F29">
        <v>1.8890172315718567E-3</v>
      </c>
      <c r="G29">
        <v>34.354711114333263</v>
      </c>
      <c r="H29">
        <v>1.7028998072945358</v>
      </c>
      <c r="I29">
        <v>5.537979707260695E-2</v>
      </c>
      <c r="J29">
        <v>-6.5500905219465722</v>
      </c>
      <c r="K29">
        <v>-2.2286953166655854</v>
      </c>
      <c r="L29" t="str">
        <f t="shared" si="0"/>
        <v>+-1.70289980729454</v>
      </c>
    </row>
    <row r="30" spans="1:12">
      <c r="A30">
        <v>37</v>
      </c>
      <c r="B30" t="s">
        <v>29</v>
      </c>
      <c r="C30">
        <v>0.65344907407407404</v>
      </c>
      <c r="D30">
        <v>151.74999999999989</v>
      </c>
      <c r="E30">
        <v>5.4853370417027904E-2</v>
      </c>
      <c r="F30">
        <v>1.9352691638965299E-3</v>
      </c>
      <c r="G30">
        <v>35.2807703370543</v>
      </c>
      <c r="H30">
        <v>1.7488028587469766</v>
      </c>
      <c r="I30">
        <v>5.5257152887027906E-2</v>
      </c>
      <c r="J30">
        <v>-9.3271705567957781</v>
      </c>
      <c r="K30">
        <v>-4.4383612151626117</v>
      </c>
      <c r="L30" t="str">
        <f t="shared" si="0"/>
        <v>+-1.74880285874698</v>
      </c>
    </row>
    <row r="31" spans="1:12">
      <c r="A31">
        <v>38</v>
      </c>
      <c r="B31" t="s">
        <v>30</v>
      </c>
      <c r="C31">
        <v>0.6560300925925926</v>
      </c>
      <c r="D31">
        <v>155.46666666666661</v>
      </c>
      <c r="E31">
        <v>5.474978601449336E-2</v>
      </c>
      <c r="F31">
        <v>1.8431032815513823E-3</v>
      </c>
      <c r="G31">
        <v>33.664118450864372</v>
      </c>
      <c r="H31">
        <v>1.6686683998573897</v>
      </c>
      <c r="I31">
        <v>5.5163457939826695E-2</v>
      </c>
      <c r="J31">
        <v>-11.448741718202655</v>
      </c>
      <c r="K31">
        <v>-6.1264520831848523</v>
      </c>
      <c r="L31" t="str">
        <f t="shared" si="0"/>
        <v>+-1.66866839985739</v>
      </c>
    </row>
    <row r="32" spans="1:12" ht="21">
      <c r="K32" s="6">
        <v>1000</v>
      </c>
      <c r="L32" t="str">
        <f t="shared" si="0"/>
        <v>+-</v>
      </c>
    </row>
    <row r="33" spans="1:12">
      <c r="A33">
        <v>2</v>
      </c>
      <c r="B33" t="s">
        <v>0</v>
      </c>
      <c r="C33">
        <v>0.56931712962962966</v>
      </c>
      <c r="D33">
        <v>30.599999999999987</v>
      </c>
      <c r="E33">
        <v>5.4903785839478671E-2</v>
      </c>
      <c r="F33">
        <v>2.0241149918479862E-3</v>
      </c>
      <c r="G33">
        <v>36.866583258317725</v>
      </c>
      <c r="H33">
        <v>1.8274086868978061</v>
      </c>
      <c r="I33">
        <v>5.4985207543478673E-2</v>
      </c>
      <c r="J33">
        <v>-15.484934828906688</v>
      </c>
      <c r="K33">
        <v>-9.33796855536173</v>
      </c>
      <c r="L33" t="str">
        <f t="shared" si="0"/>
        <v>+-1.82740868689781</v>
      </c>
    </row>
    <row r="34" spans="1:12">
      <c r="A34">
        <v>4</v>
      </c>
      <c r="B34" t="s">
        <v>1</v>
      </c>
      <c r="C34">
        <v>0.56165509259259261</v>
      </c>
      <c r="D34">
        <v>19.566666666666634</v>
      </c>
      <c r="E34">
        <v>5.4610147053097961E-2</v>
      </c>
      <c r="F34">
        <v>2.090613902062935E-3</v>
      </c>
      <c r="G34">
        <v>38.282517350305092</v>
      </c>
      <c r="H34">
        <v>1.8975939341077896</v>
      </c>
      <c r="I34">
        <v>5.4662210822431292E-2</v>
      </c>
      <c r="J34">
        <v>-22.798675314095078</v>
      </c>
      <c r="K34">
        <v>-15.157362572738698</v>
      </c>
      <c r="L34" t="str">
        <f t="shared" si="0"/>
        <v>+-1.89759393410779</v>
      </c>
    </row>
    <row r="35" spans="1:12">
      <c r="A35">
        <v>5</v>
      </c>
      <c r="B35" t="s">
        <v>2</v>
      </c>
      <c r="C35">
        <v>0.56422453703703701</v>
      </c>
      <c r="D35">
        <v>23.266666666666573</v>
      </c>
      <c r="E35">
        <v>5.4763013576430326E-2</v>
      </c>
      <c r="F35">
        <v>2.1283398929581245E-3</v>
      </c>
      <c r="G35">
        <v>38.864550249552906</v>
      </c>
      <c r="H35">
        <v>1.9264442338139824</v>
      </c>
      <c r="I35">
        <v>5.4824922453763657E-2</v>
      </c>
      <c r="J35">
        <v>-19.114332508299327</v>
      </c>
      <c r="K35">
        <v>-12.225806206275447</v>
      </c>
      <c r="L35" t="str">
        <f t="shared" si="0"/>
        <v>+-1.92644423381398</v>
      </c>
    </row>
    <row r="36" spans="1:12">
      <c r="A36">
        <v>6</v>
      </c>
      <c r="B36" t="s">
        <v>3</v>
      </c>
      <c r="C36">
        <v>0.56674768518518526</v>
      </c>
      <c r="D36">
        <v>26.900000000000048</v>
      </c>
      <c r="E36">
        <v>5.4769026638246968E-2</v>
      </c>
      <c r="F36">
        <v>2.2466407840152757E-3</v>
      </c>
      <c r="G36">
        <v>41.020279561557416</v>
      </c>
      <c r="H36">
        <v>2.0332997686422196</v>
      </c>
      <c r="I36">
        <v>5.4840603234246971E-2</v>
      </c>
      <c r="J36">
        <v>-18.759266491875564</v>
      </c>
      <c r="K36">
        <v>-11.943287424547533</v>
      </c>
      <c r="L36" t="str">
        <f t="shared" si="0"/>
        <v>+-2.03329976864222</v>
      </c>
    </row>
    <row r="37" spans="1:12">
      <c r="A37">
        <v>7</v>
      </c>
      <c r="B37" t="s">
        <v>4</v>
      </c>
      <c r="C37">
        <v>0.58203703703703702</v>
      </c>
      <c r="D37">
        <v>48.916666666666586</v>
      </c>
      <c r="E37">
        <v>5.486092699040851E-2</v>
      </c>
      <c r="F37">
        <v>1.9565131863570938E-3</v>
      </c>
      <c r="G37">
        <v>35.663144858984182</v>
      </c>
      <c r="H37">
        <v>1.7677564601189024</v>
      </c>
      <c r="I37">
        <v>5.4991086413741841E-2</v>
      </c>
      <c r="J37">
        <v>-15.35181728111391</v>
      </c>
      <c r="K37">
        <v>-9.2320496397531038</v>
      </c>
      <c r="L37" t="str">
        <f t="shared" si="0"/>
        <v>+-1.7677564601189</v>
      </c>
    </row>
    <row r="38" spans="1:12">
      <c r="A38">
        <v>8</v>
      </c>
      <c r="B38" t="s">
        <v>5</v>
      </c>
      <c r="C38">
        <v>0.58461805555555557</v>
      </c>
      <c r="D38">
        <v>52.633333333333297</v>
      </c>
      <c r="E38">
        <v>5.4645923715310095E-2</v>
      </c>
      <c r="F38">
        <v>1.8804597767018674E-3</v>
      </c>
      <c r="G38">
        <v>34.411711777415171</v>
      </c>
      <c r="H38">
        <v>1.7057252252657364</v>
      </c>
      <c r="I38">
        <v>5.4785972593976759E-2</v>
      </c>
      <c r="J38">
        <v>-19.996289345173864</v>
      </c>
      <c r="K38">
        <v>-12.927561259040488</v>
      </c>
      <c r="L38" t="str">
        <f t="shared" si="0"/>
        <v>+-1.70572522526574</v>
      </c>
    </row>
    <row r="39" spans="1:12">
      <c r="A39">
        <v>9</v>
      </c>
      <c r="B39" t="s">
        <v>6</v>
      </c>
      <c r="C39">
        <v>0.58714120370370371</v>
      </c>
      <c r="D39">
        <v>56.266666666666616</v>
      </c>
      <c r="E39">
        <v>5.460506139938167E-2</v>
      </c>
      <c r="F39">
        <v>1.9657645264622341E-3</v>
      </c>
      <c r="G39">
        <v>35.999676148784516</v>
      </c>
      <c r="H39">
        <v>1.7844376968390234</v>
      </c>
      <c r="I39">
        <v>5.4754777996715E-2</v>
      </c>
      <c r="J39">
        <v>-20.702640753858986</v>
      </c>
      <c r="K39">
        <v>-13.489590657019823</v>
      </c>
      <c r="L39" t="str">
        <f t="shared" si="0"/>
        <v>+-1.78443769683902</v>
      </c>
    </row>
    <row r="40" spans="1:12">
      <c r="A40">
        <v>10</v>
      </c>
      <c r="B40" t="s">
        <v>7</v>
      </c>
      <c r="C40">
        <v>0.58971064814814811</v>
      </c>
      <c r="D40">
        <v>59.966666666666555</v>
      </c>
      <c r="E40">
        <v>5.4527229828271261E-2</v>
      </c>
      <c r="F40">
        <v>1.9443278964531986E-3</v>
      </c>
      <c r="G40">
        <v>35.657925454432387</v>
      </c>
      <c r="H40">
        <v>1.7674977438404897</v>
      </c>
      <c r="I40">
        <v>5.4686791533604596E-2</v>
      </c>
      <c r="J40">
        <v>-22.242084702648896</v>
      </c>
      <c r="K40">
        <v>-14.714494784233034</v>
      </c>
      <c r="L40" t="str">
        <f t="shared" si="0"/>
        <v>+-1.76749774384049</v>
      </c>
    </row>
    <row r="41" spans="1:12">
      <c r="A41">
        <v>11</v>
      </c>
      <c r="B41" t="s">
        <v>8</v>
      </c>
      <c r="C41">
        <v>0.59224537037037039</v>
      </c>
      <c r="D41">
        <v>63.616666666666646</v>
      </c>
      <c r="E41">
        <v>5.4705754762919376E-2</v>
      </c>
      <c r="F41">
        <v>2.0378561681525091E-3</v>
      </c>
      <c r="G41">
        <v>37.251221137228647</v>
      </c>
      <c r="H41">
        <v>1.846474478710048</v>
      </c>
      <c r="I41">
        <v>5.4875028534252711E-2</v>
      </c>
      <c r="J41">
        <v>-17.979761023367075</v>
      </c>
      <c r="K41">
        <v>-11.323050834373461</v>
      </c>
      <c r="L41" t="str">
        <f t="shared" si="0"/>
        <v>+-1.84647447871005</v>
      </c>
    </row>
    <row r="42" spans="1:12" ht="21">
      <c r="K42" s="6">
        <v>1000</v>
      </c>
      <c r="L42" t="str">
        <f t="shared" si="0"/>
        <v>+-</v>
      </c>
    </row>
    <row r="43" spans="1:12">
      <c r="A43">
        <v>12</v>
      </c>
      <c r="B43" t="s">
        <v>9</v>
      </c>
      <c r="C43">
        <v>0.60502314814814817</v>
      </c>
      <c r="D43">
        <v>82.016666666666652</v>
      </c>
      <c r="E43">
        <v>5.4807050979557077E-2</v>
      </c>
      <c r="F43">
        <v>2.2287755705068242E-3</v>
      </c>
      <c r="G43">
        <v>40.665854678773961</v>
      </c>
      <c r="H43">
        <v>2.0157315794473312</v>
      </c>
      <c r="I43">
        <v>5.5025284206890408E-2</v>
      </c>
      <c r="J43">
        <v>-14.57746333893229</v>
      </c>
      <c r="K43">
        <v>-8.6159120139255307</v>
      </c>
      <c r="L43" t="str">
        <f>CONCATENATE("+-",H43)</f>
        <v>+-2.01573157944733</v>
      </c>
    </row>
    <row r="44" spans="1:12">
      <c r="A44">
        <v>13</v>
      </c>
      <c r="B44" t="s">
        <v>10</v>
      </c>
      <c r="C44">
        <v>0.60753472222222216</v>
      </c>
      <c r="D44">
        <v>85.633333333333184</v>
      </c>
      <c r="E44">
        <v>5.4971475730335083E-2</v>
      </c>
      <c r="F44">
        <v>1.9813361470858771E-3</v>
      </c>
      <c r="G44">
        <v>36.042986308124703</v>
      </c>
      <c r="H44">
        <v>1.7865845017342488</v>
      </c>
      <c r="I44">
        <v>5.5199332329001746E-2</v>
      </c>
      <c r="J44">
        <v>-10.636423959557249</v>
      </c>
      <c r="K44">
        <v>-5.4801074235071301</v>
      </c>
      <c r="L44" t="str">
        <f>CONCATENATE("+-",H44)</f>
        <v>+-1.78658450173425</v>
      </c>
    </row>
    <row r="45" spans="1:12">
      <c r="A45">
        <v>14</v>
      </c>
      <c r="B45" t="s">
        <v>11</v>
      </c>
      <c r="C45">
        <v>0.61011574074074071</v>
      </c>
      <c r="D45">
        <v>89.349999999999895</v>
      </c>
      <c r="E45">
        <v>5.5084394579058941E-2</v>
      </c>
      <c r="F45">
        <v>2.0957722874100373E-3</v>
      </c>
      <c r="G45">
        <v>38.046570238729146</v>
      </c>
      <c r="H45">
        <v>1.88589846999816</v>
      </c>
      <c r="I45">
        <v>5.5322140633058944E-2</v>
      </c>
      <c r="J45">
        <v>-7.8556277261220373</v>
      </c>
      <c r="K45">
        <v>-3.2674846216496078</v>
      </c>
      <c r="L45" t="str">
        <f>CONCATENATE("+-",H45)</f>
        <v>+-1.88589846999816</v>
      </c>
    </row>
    <row r="46" spans="1:12">
      <c r="A46">
        <v>15</v>
      </c>
      <c r="B46" t="s">
        <v>12</v>
      </c>
      <c r="C46">
        <v>0.61265046296296299</v>
      </c>
      <c r="D46">
        <v>92.999999999999986</v>
      </c>
      <c r="E46">
        <v>5.5066754044161594E-2</v>
      </c>
      <c r="F46">
        <v>2.0469548840097674E-3</v>
      </c>
      <c r="G46">
        <v>37.172245205667686</v>
      </c>
      <c r="H46">
        <v>1.8425597871212149</v>
      </c>
      <c r="I46">
        <v>5.5314212164161596E-2</v>
      </c>
      <c r="J46">
        <v>-8.0351551336205489</v>
      </c>
      <c r="K46">
        <v>-3.4103309153166173</v>
      </c>
      <c r="L46" t="str">
        <f>CONCATENATE("+-",H46)</f>
        <v>+-1.84255978712121</v>
      </c>
    </row>
    <row r="47" spans="1:12">
      <c r="A47">
        <v>16</v>
      </c>
      <c r="B47" t="s">
        <v>13</v>
      </c>
      <c r="C47">
        <v>0.6152199074074074</v>
      </c>
      <c r="D47">
        <v>96.699999999999932</v>
      </c>
      <c r="E47">
        <v>5.504675428610166E-2</v>
      </c>
      <c r="F47">
        <v>2.0523436834038807E-3</v>
      </c>
      <c r="G47">
        <v>37.283645693930794</v>
      </c>
      <c r="H47">
        <v>1.8480817043151749</v>
      </c>
      <c r="I47">
        <v>5.5304057514101661E-2</v>
      </c>
      <c r="J47">
        <v>-8.2650908277520898</v>
      </c>
      <c r="K47">
        <v>-3.5932860537332134</v>
      </c>
      <c r="L47" t="str">
        <f>CONCATENATE("+-",H47)</f>
        <v>+-1.84808170431517</v>
      </c>
    </row>
    <row r="48" spans="1:12">
      <c r="A48">
        <v>14</v>
      </c>
      <c r="B48" t="s">
        <v>48</v>
      </c>
      <c r="C48">
        <v>0.83377314814814818</v>
      </c>
      <c r="D48">
        <v>195.00000000000011</v>
      </c>
      <c r="E48">
        <v>5.4605268560639367E-2</v>
      </c>
      <c r="F48">
        <v>1.8629715946235233E-3</v>
      </c>
      <c r="G48">
        <v>34.117066790994457</v>
      </c>
      <c r="H48">
        <v>1.6911202155211835</v>
      </c>
      <c r="I48">
        <v>5.4946604360639369E-2</v>
      </c>
      <c r="J48">
        <v>-5.9880905591777207</v>
      </c>
      <c r="K48">
        <v>-1.8186006511123898</v>
      </c>
      <c r="L48" t="str">
        <f t="shared" si="0"/>
        <v>+-1.69112021552118</v>
      </c>
    </row>
    <row r="49" spans="1:12">
      <c r="A49">
        <v>15</v>
      </c>
      <c r="B49" t="s">
        <v>49</v>
      </c>
      <c r="C49">
        <v>0.8465625</v>
      </c>
      <c r="D49">
        <v>213.41666666666671</v>
      </c>
      <c r="E49">
        <v>5.4687880169944407E-2</v>
      </c>
      <c r="F49">
        <v>2.0995693698688642E-3</v>
      </c>
      <c r="G49">
        <v>38.391858732581746</v>
      </c>
      <c r="H49">
        <v>1.9030137852073541</v>
      </c>
      <c r="I49">
        <v>5.5061453239944408E-2</v>
      </c>
      <c r="J49">
        <v>-3.3875226787111217</v>
      </c>
      <c r="K49">
        <v>0.26778878809530227</v>
      </c>
      <c r="L49" t="str">
        <f t="shared" si="0"/>
        <v>+-1.90301378520735</v>
      </c>
    </row>
    <row r="50" spans="1:12">
      <c r="A50">
        <v>17</v>
      </c>
      <c r="B50" t="s">
        <v>50</v>
      </c>
      <c r="C50">
        <v>0.85165509259259264</v>
      </c>
      <c r="D50">
        <v>220.75000000000014</v>
      </c>
      <c r="E50">
        <v>5.4588337242717146E-2</v>
      </c>
      <c r="F50">
        <v>1.9997192064811682E-3</v>
      </c>
      <c r="G50">
        <v>36.632718772689103</v>
      </c>
      <c r="H50">
        <v>1.815816454723749</v>
      </c>
      <c r="I50">
        <v>5.4974746872717146E-2</v>
      </c>
      <c r="J50">
        <v>-5.3508487033756467</v>
      </c>
      <c r="K50">
        <v>-1.3073528239925247</v>
      </c>
      <c r="L50" t="str">
        <f t="shared" si="0"/>
        <v>+-1.81581645472375</v>
      </c>
    </row>
    <row r="51" spans="1:12">
      <c r="A51">
        <v>18</v>
      </c>
      <c r="B51" t="s">
        <v>51</v>
      </c>
      <c r="C51">
        <v>0.82357638888888884</v>
      </c>
      <c r="D51">
        <v>180.31666666666666</v>
      </c>
      <c r="E51">
        <v>5.5030171641012003E-2</v>
      </c>
      <c r="F51">
        <v>2.1440660685074393E-3</v>
      </c>
      <c r="G51">
        <v>38.961646031093679</v>
      </c>
      <c r="H51">
        <v>1.9312570930205297</v>
      </c>
      <c r="I51">
        <v>5.5345805147012005E-2</v>
      </c>
      <c r="J51">
        <v>3.0511682405559668</v>
      </c>
      <c r="K51">
        <v>5.4334361981029922</v>
      </c>
      <c r="L51" t="str">
        <f t="shared" si="0"/>
        <v>+-1.93125709302053</v>
      </c>
    </row>
    <row r="52" spans="1:12">
      <c r="A52">
        <v>1</v>
      </c>
      <c r="B52" t="s">
        <v>84</v>
      </c>
      <c r="C52">
        <v>0.68405092592592587</v>
      </c>
      <c r="D52">
        <v>195.81666666666652</v>
      </c>
      <c r="E52">
        <v>5.4866570597147848E-2</v>
      </c>
      <c r="F52">
        <v>1.9652925687423254E-3</v>
      </c>
      <c r="G52">
        <v>35.819489852432802</v>
      </c>
      <c r="H52">
        <v>1.7755061937239696</v>
      </c>
      <c r="I52">
        <v>5.5387607416481181E-2</v>
      </c>
      <c r="J52">
        <v>-6.3732378653284059</v>
      </c>
      <c r="K52">
        <v>-2.0879772676774002</v>
      </c>
      <c r="L52" t="str">
        <f>CONCATENATE("+-",H52)</f>
        <v>+-1.77550619372397</v>
      </c>
    </row>
    <row r="53" spans="1:12">
      <c r="A53">
        <v>19</v>
      </c>
      <c r="B53" t="s">
        <v>52</v>
      </c>
      <c r="C53">
        <v>0.82615740740740751</v>
      </c>
      <c r="D53">
        <v>184.03333333333353</v>
      </c>
      <c r="E53">
        <v>5.4892934945539318E-2</v>
      </c>
      <c r="F53">
        <v>2.0141803044295306E-3</v>
      </c>
      <c r="G53">
        <v>36.692887826600092</v>
      </c>
      <c r="H53">
        <v>1.8187989239975879</v>
      </c>
      <c r="I53">
        <v>5.5215074253539317E-2</v>
      </c>
      <c r="J53">
        <v>9.0977731018853092E-2</v>
      </c>
      <c r="K53">
        <v>3.0585279084440753</v>
      </c>
      <c r="L53" t="str">
        <f t="shared" si="0"/>
        <v>+-1.81879892399759</v>
      </c>
    </row>
    <row r="54" spans="1:12">
      <c r="A54">
        <v>21</v>
      </c>
      <c r="B54" t="s">
        <v>53</v>
      </c>
      <c r="C54">
        <v>0.83124999999999993</v>
      </c>
      <c r="D54">
        <v>191.36666666666662</v>
      </c>
      <c r="E54">
        <v>5.47354486725651E-2</v>
      </c>
      <c r="F54">
        <v>2.0809408927273151E-3</v>
      </c>
      <c r="G54">
        <v>38.018157212445388</v>
      </c>
      <c r="H54">
        <v>1.8844900885734919</v>
      </c>
      <c r="I54">
        <v>5.5070424540565099E-2</v>
      </c>
      <c r="J54">
        <v>-3.1843820265659133</v>
      </c>
      <c r="K54">
        <v>0.43076492668903121</v>
      </c>
      <c r="L54" t="str">
        <f t="shared" si="0"/>
        <v>+-1.88449008857349</v>
      </c>
    </row>
    <row r="55" spans="1:12">
      <c r="A55">
        <v>22</v>
      </c>
      <c r="B55" t="s">
        <v>54</v>
      </c>
      <c r="C55">
        <v>0.70884259259259252</v>
      </c>
      <c r="D55">
        <v>15.099999999999962</v>
      </c>
      <c r="E55">
        <v>5.4488159508081752E-2</v>
      </c>
      <c r="F55">
        <v>2.0048378841891648E-3</v>
      </c>
      <c r="G55">
        <v>36.794009970034033</v>
      </c>
      <c r="H55">
        <v>1.8238113625535048</v>
      </c>
      <c r="I55">
        <v>5.4514591152081751E-2</v>
      </c>
      <c r="J55">
        <v>-15.770333807091475</v>
      </c>
      <c r="K55">
        <v>-9.6667207319257606</v>
      </c>
      <c r="L55" t="str">
        <f t="shared" si="0"/>
        <v>+-1.8238113625535</v>
      </c>
    </row>
    <row r="56" spans="1:12">
      <c r="A56">
        <v>23</v>
      </c>
      <c r="B56" t="s">
        <v>55</v>
      </c>
      <c r="C56">
        <v>0.71136574074074066</v>
      </c>
      <c r="D56">
        <v>18.733333333333277</v>
      </c>
      <c r="E56">
        <v>5.4707198960674379E-2</v>
      </c>
      <c r="F56">
        <v>1.8865079746702724E-3</v>
      </c>
      <c r="G56">
        <v>34.483724455100806</v>
      </c>
      <c r="H56">
        <v>1.7092947611743783</v>
      </c>
      <c r="I56">
        <v>5.4739990536674381E-2</v>
      </c>
      <c r="J56">
        <v>-10.666527802231428</v>
      </c>
      <c r="K56">
        <v>-5.5720277887851832</v>
      </c>
      <c r="L56" t="str">
        <f t="shared" si="0"/>
        <v>+-1.70929476117438</v>
      </c>
    </row>
    <row r="57" spans="1:12">
      <c r="A57">
        <v>24</v>
      </c>
      <c r="B57" t="s">
        <v>56</v>
      </c>
      <c r="C57">
        <v>0.71394675925925932</v>
      </c>
      <c r="D57">
        <v>22.450000000000152</v>
      </c>
      <c r="E57">
        <v>5.4723528899836907E-2</v>
      </c>
      <c r="F57">
        <v>2.0134216193044277E-3</v>
      </c>
      <c r="G57">
        <v>36.792612972560477</v>
      </c>
      <c r="H57">
        <v>1.8237421159596217</v>
      </c>
      <c r="I57">
        <v>5.4762826277836907E-2</v>
      </c>
      <c r="J57">
        <v>-10.14944922599048</v>
      </c>
      <c r="K57">
        <v>-5.1571848274408749</v>
      </c>
      <c r="L57" t="str">
        <f t="shared" si="0"/>
        <v>+-1.82374211595962</v>
      </c>
    </row>
    <row r="58" spans="1:12">
      <c r="A58">
        <v>25</v>
      </c>
      <c r="B58" t="s">
        <v>57</v>
      </c>
      <c r="C58">
        <v>0.71646990740740746</v>
      </c>
      <c r="D58">
        <v>26.083333333333467</v>
      </c>
      <c r="E58">
        <v>5.45904215518127E-2</v>
      </c>
      <c r="F58">
        <v>1.9919929278146291E-3</v>
      </c>
      <c r="G58">
        <v>36.489788339956206</v>
      </c>
      <c r="H58">
        <v>1.8087316562066738</v>
      </c>
      <c r="I58">
        <v>5.4636078861812702E-2</v>
      </c>
      <c r="J58">
        <v>-13.019440305043332</v>
      </c>
      <c r="K58">
        <v>-7.4597277154510033</v>
      </c>
      <c r="L58" t="str">
        <f t="shared" si="0"/>
        <v>+-1.80873165620667</v>
      </c>
    </row>
    <row r="59" spans="1:12">
      <c r="A59">
        <v>26</v>
      </c>
      <c r="B59" t="s">
        <v>58</v>
      </c>
      <c r="C59">
        <v>0.71903935185185175</v>
      </c>
      <c r="D59">
        <v>29.783333333333246</v>
      </c>
      <c r="E59">
        <v>5.4774558027625854E-2</v>
      </c>
      <c r="F59">
        <v>2.0364664770562567E-3</v>
      </c>
      <c r="G59">
        <v>37.179058131863954</v>
      </c>
      <c r="H59">
        <v>1.8428974913350018</v>
      </c>
      <c r="I59">
        <v>5.4826691965625854E-2</v>
      </c>
      <c r="J59">
        <v>-8.7033135968678152</v>
      </c>
      <c r="K59">
        <v>-3.996975887337384</v>
      </c>
      <c r="L59" t="str">
        <f t="shared" si="0"/>
        <v>+-1.842897491335</v>
      </c>
    </row>
    <row r="60" spans="1:12" ht="21">
      <c r="K60" s="6">
        <v>1000</v>
      </c>
      <c r="L60" t="str">
        <f t="shared" si="0"/>
        <v>+-</v>
      </c>
    </row>
    <row r="61" spans="1:12">
      <c r="A61">
        <v>27</v>
      </c>
      <c r="B61" t="s">
        <v>59</v>
      </c>
      <c r="C61">
        <v>0.7853472222222222</v>
      </c>
      <c r="D61">
        <v>125.26666666666669</v>
      </c>
      <c r="E61">
        <v>5.4837072037874246E-2</v>
      </c>
      <c r="F61">
        <v>2.040086403131686E-3</v>
      </c>
      <c r="G61">
        <v>37.202686564349428</v>
      </c>
      <c r="H61">
        <v>1.8440687092501307</v>
      </c>
      <c r="I61">
        <v>5.5056343821874243E-2</v>
      </c>
      <c r="J61">
        <v>-3.5032172209786836</v>
      </c>
      <c r="K61">
        <v>0.17496911091074985</v>
      </c>
      <c r="L61" t="str">
        <f t="shared" si="0"/>
        <v>+-1.84406870925013</v>
      </c>
    </row>
    <row r="62" spans="1:12">
      <c r="A62">
        <v>28</v>
      </c>
      <c r="B62" t="s">
        <v>60</v>
      </c>
      <c r="C62">
        <v>0.78787037037037033</v>
      </c>
      <c r="D62">
        <v>128.9</v>
      </c>
      <c r="E62">
        <v>5.4631200778778012E-2</v>
      </c>
      <c r="F62">
        <v>2.0362369685378062E-3</v>
      </c>
      <c r="G62">
        <v>37.272418316106297</v>
      </c>
      <c r="H62">
        <v>1.8475251838580495</v>
      </c>
      <c r="I62">
        <v>5.4856832494778011E-2</v>
      </c>
      <c r="J62">
        <v>-8.0208298626976955</v>
      </c>
      <c r="K62">
        <v>-3.4494313044409752</v>
      </c>
      <c r="L62" t="str">
        <f t="shared" si="0"/>
        <v>+-1.84752518385805</v>
      </c>
    </row>
    <row r="63" spans="1:12">
      <c r="A63">
        <v>29</v>
      </c>
      <c r="B63" t="s">
        <v>61</v>
      </c>
      <c r="C63">
        <v>0.80064814814814822</v>
      </c>
      <c r="D63">
        <v>147.30000000000015</v>
      </c>
      <c r="E63">
        <v>5.4908101292735288E-2</v>
      </c>
      <c r="F63">
        <v>2.0710286021667387E-3</v>
      </c>
      <c r="G63">
        <v>37.718088103708475</v>
      </c>
      <c r="H63">
        <v>1.8696162150676849</v>
      </c>
      <c r="I63">
        <v>5.5165941104735286E-2</v>
      </c>
      <c r="J63">
        <v>-1.0215632830433776</v>
      </c>
      <c r="K63">
        <v>2.1659560052609272</v>
      </c>
      <c r="L63" t="str">
        <f t="shared" si="0"/>
        <v>+-1.86961621506768</v>
      </c>
    </row>
    <row r="64" spans="1:12">
      <c r="A64">
        <v>30</v>
      </c>
      <c r="B64" t="s">
        <v>62</v>
      </c>
      <c r="C64">
        <v>0.80317129629629624</v>
      </c>
      <c r="D64">
        <v>150.93333333333331</v>
      </c>
      <c r="E64">
        <v>5.4881609829526612E-2</v>
      </c>
      <c r="F64">
        <v>1.8927379537404092E-3</v>
      </c>
      <c r="G64">
        <v>34.487653689817705</v>
      </c>
      <c r="H64">
        <v>1.7094895261083622</v>
      </c>
      <c r="I64">
        <v>5.5145809573526612E-2</v>
      </c>
      <c r="J64">
        <v>-1.4774093806516646</v>
      </c>
      <c r="K64">
        <v>1.8002387743829562</v>
      </c>
      <c r="L64" t="str">
        <f t="shared" si="0"/>
        <v>+-1.70948952610836</v>
      </c>
    </row>
    <row r="65" spans="1:12">
      <c r="A65">
        <v>31</v>
      </c>
      <c r="B65" t="s">
        <v>63</v>
      </c>
      <c r="C65">
        <v>0.80574074074074076</v>
      </c>
      <c r="D65">
        <v>154.63333333333341</v>
      </c>
      <c r="E65">
        <v>5.490889671485006E-2</v>
      </c>
      <c r="F65">
        <v>1.9570450282591621E-3</v>
      </c>
      <c r="G65">
        <v>35.641674580029957</v>
      </c>
      <c r="H65">
        <v>1.7666922179026883</v>
      </c>
      <c r="I65">
        <v>5.5179573086850058E-2</v>
      </c>
      <c r="J65">
        <v>-0.71288900559906665</v>
      </c>
      <c r="K65">
        <v>2.4135998977552475</v>
      </c>
      <c r="L65" t="str">
        <f t="shared" si="0"/>
        <v>+-1.76669221790269</v>
      </c>
    </row>
    <row r="66" spans="1:12">
      <c r="A66">
        <v>32</v>
      </c>
      <c r="B66" t="s">
        <v>64</v>
      </c>
      <c r="C66">
        <v>0.80826388888888889</v>
      </c>
      <c r="D66">
        <v>158.26666666666674</v>
      </c>
      <c r="E66">
        <v>5.4882565945107854E-2</v>
      </c>
      <c r="F66">
        <v>2.0747810807580018E-3</v>
      </c>
      <c r="G66">
        <v>37.804010162956757</v>
      </c>
      <c r="H66">
        <v>1.8738752134230867</v>
      </c>
      <c r="I66">
        <v>5.5159602249107854E-2</v>
      </c>
      <c r="J66">
        <v>-1.1650964584940482</v>
      </c>
      <c r="K66">
        <v>2.0508018869294098</v>
      </c>
      <c r="L66" t="str">
        <f t="shared" si="0"/>
        <v>+-1.87387521342309</v>
      </c>
    </row>
    <row r="67" spans="1:12">
      <c r="A67">
        <v>33</v>
      </c>
      <c r="B67" t="s">
        <v>65</v>
      </c>
      <c r="C67">
        <v>0.81083333333333341</v>
      </c>
      <c r="D67">
        <v>161.96666666666684</v>
      </c>
      <c r="E67">
        <v>5.4798216505638694E-2</v>
      </c>
      <c r="F67">
        <v>1.9602121083436355E-3</v>
      </c>
      <c r="G67">
        <v>35.771458148495235</v>
      </c>
      <c r="H67">
        <v>1.773125350552065</v>
      </c>
      <c r="I67">
        <v>5.5081729437638692E-2</v>
      </c>
      <c r="J67">
        <v>-2.9284008415558844</v>
      </c>
      <c r="K67">
        <v>0.636134086652973</v>
      </c>
      <c r="L67" t="str">
        <f t="shared" si="0"/>
        <v>+-1.77312535055206</v>
      </c>
    </row>
    <row r="68" spans="1:12">
      <c r="A68">
        <v>17</v>
      </c>
      <c r="B68" t="s">
        <v>14</v>
      </c>
      <c r="C68">
        <v>0.70194444444444448</v>
      </c>
      <c r="D68">
        <v>221.58333333333334</v>
      </c>
      <c r="E68">
        <v>5.4788540999647792E-2</v>
      </c>
      <c r="F68">
        <v>2.2201205258680148E-3</v>
      </c>
      <c r="G68">
        <v>40.521621590220612</v>
      </c>
      <c r="H68">
        <v>2.0085822106785014</v>
      </c>
      <c r="I68">
        <v>5.5378138796314459E-2</v>
      </c>
      <c r="J68">
        <v>-6.5876395175422715</v>
      </c>
      <c r="K68">
        <v>-2.2585722860180013</v>
      </c>
      <c r="L68" t="str">
        <f t="shared" si="0"/>
        <v>+-2.0085822106785</v>
      </c>
    </row>
    <row r="69" spans="1:12">
      <c r="A69">
        <v>20</v>
      </c>
      <c r="B69" t="s">
        <v>15</v>
      </c>
      <c r="C69">
        <v>0.70703703703703702</v>
      </c>
      <c r="D69">
        <v>228.91666666666657</v>
      </c>
      <c r="E69">
        <v>5.4862110276614265E-2</v>
      </c>
      <c r="F69">
        <v>2.0337671299952452E-3</v>
      </c>
      <c r="G69">
        <v>37.070523166918115</v>
      </c>
      <c r="H69">
        <v>1.8375176128584838</v>
      </c>
      <c r="I69">
        <v>5.5471220899947597E-2</v>
      </c>
      <c r="J69">
        <v>-4.4799452116043312</v>
      </c>
      <c r="K69">
        <v>-0.581522948640667</v>
      </c>
      <c r="L69" t="str">
        <f t="shared" si="0"/>
        <v>+-1.83751761285848</v>
      </c>
    </row>
    <row r="70" spans="1:12">
      <c r="A70">
        <v>21</v>
      </c>
      <c r="B70" t="s">
        <v>16</v>
      </c>
      <c r="C70">
        <v>0.71976851851851853</v>
      </c>
      <c r="D70">
        <v>247.24999999999997</v>
      </c>
      <c r="E70">
        <v>5.4728456952997613E-2</v>
      </c>
      <c r="F70">
        <v>1.944492278536866E-3</v>
      </c>
      <c r="G70">
        <v>35.529820988866035</v>
      </c>
      <c r="H70">
        <v>1.761147841231776</v>
      </c>
      <c r="I70">
        <v>5.5386349642997615E-2</v>
      </c>
      <c r="J70">
        <v>-6.4017181199206448</v>
      </c>
      <c r="K70">
        <v>-2.1106384249230947</v>
      </c>
      <c r="L70" t="str">
        <f t="shared" si="0"/>
        <v>+-1.76114784123178</v>
      </c>
    </row>
    <row r="71" spans="1:12">
      <c r="A71">
        <v>29</v>
      </c>
      <c r="B71" t="s">
        <v>22</v>
      </c>
      <c r="C71">
        <v>0.65855324074074073</v>
      </c>
      <c r="D71">
        <v>159.09999999999994</v>
      </c>
      <c r="E71">
        <v>5.4848931255375051E-2</v>
      </c>
      <c r="F71">
        <v>2.0408247101097957E-3</v>
      </c>
      <c r="G71">
        <v>37.20810348350772</v>
      </c>
      <c r="H71">
        <v>1.8443372159641032</v>
      </c>
      <c r="I71">
        <v>5.5272270899375052E-2</v>
      </c>
      <c r="J71">
        <v>-8.9848475183439689</v>
      </c>
      <c r="K71">
        <v>-4.1659817608996619</v>
      </c>
      <c r="L71" t="str">
        <f t="shared" si="0"/>
        <v>+-1.8443372159641</v>
      </c>
    </row>
    <row r="72" spans="1:12" ht="21">
      <c r="K72" s="6">
        <v>1000</v>
      </c>
      <c r="L72" t="str">
        <f t="shared" si="0"/>
        <v>+-</v>
      </c>
    </row>
    <row r="73" spans="1:12">
      <c r="A73">
        <v>5</v>
      </c>
      <c r="B73" t="s">
        <v>42</v>
      </c>
      <c r="C73">
        <v>0.7419675925925926</v>
      </c>
      <c r="D73">
        <v>62.800000000000068</v>
      </c>
      <c r="E73">
        <v>5.4627924530382149E-2</v>
      </c>
      <c r="F73">
        <v>2.0579359095409524E-3</v>
      </c>
      <c r="G73">
        <v>37.671867039290504</v>
      </c>
      <c r="H73">
        <v>1.8673251219646645</v>
      </c>
      <c r="I73">
        <v>5.4737852162382146E-2</v>
      </c>
      <c r="J73">
        <v>-10.7149478437195</v>
      </c>
      <c r="K73">
        <v>-5.6108743284065676</v>
      </c>
      <c r="L73" t="str">
        <f t="shared" si="0"/>
        <v>+-1.86732512196466</v>
      </c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2DA5-FE24-F744-97FD-3EB2488E5068}">
  <dimension ref="A1:U71"/>
  <sheetViews>
    <sheetView workbookViewId="0">
      <pane ySplit="1" topLeftCell="A2" activePane="bottomLeft" state="frozen"/>
      <selection pane="bottomLeft" activeCell="B72" sqref="B72"/>
    </sheetView>
  </sheetViews>
  <sheetFormatPr baseColWidth="10" defaultRowHeight="16"/>
  <cols>
    <col min="1" max="1" width="8" style="7" customWidth="1"/>
    <col min="2" max="2" width="13" style="7" customWidth="1"/>
    <col min="3" max="3" width="0" style="7" hidden="1" customWidth="1"/>
    <col min="4" max="7" width="0" style="10" hidden="1" customWidth="1"/>
    <col min="8" max="8" width="16.1640625" style="10" hidden="1" customWidth="1"/>
    <col min="9" max="9" width="21.6640625" style="10" hidden="1" customWidth="1"/>
    <col min="10" max="10" width="37.1640625" style="10" hidden="1" customWidth="1"/>
    <col min="11" max="11" width="34.1640625" style="13" customWidth="1"/>
    <col min="12" max="16384" width="10.83203125" style="7"/>
  </cols>
  <sheetData>
    <row r="1" spans="1:12" s="12" customFormat="1">
      <c r="B1" s="12" t="s">
        <v>31</v>
      </c>
      <c r="C1" s="12" t="s">
        <v>32</v>
      </c>
      <c r="D1" s="13" t="s">
        <v>33</v>
      </c>
      <c r="E1" s="13" t="s">
        <v>34</v>
      </c>
      <c r="F1" s="13" t="s">
        <v>35</v>
      </c>
      <c r="G1" s="13" t="s">
        <v>36</v>
      </c>
      <c r="H1" s="13" t="s">
        <v>37</v>
      </c>
      <c r="I1" s="13" t="s">
        <v>38</v>
      </c>
      <c r="J1" s="13" t="s">
        <v>39</v>
      </c>
      <c r="K1" s="13" t="s">
        <v>40</v>
      </c>
    </row>
    <row r="2" spans="1:12" ht="21">
      <c r="A2" s="7">
        <v>2</v>
      </c>
      <c r="B2" s="7" t="s">
        <v>0</v>
      </c>
      <c r="C2" s="7">
        <v>0.56931712962962966</v>
      </c>
      <c r="D2" s="10">
        <v>30.599999999999987</v>
      </c>
      <c r="E2" s="10">
        <v>5.4903785839478671E-2</v>
      </c>
      <c r="F2" s="10">
        <v>2.0241149918479862E-3</v>
      </c>
      <c r="G2" s="10">
        <v>36.866583258317725</v>
      </c>
      <c r="H2" s="10">
        <v>1.8274086868978061</v>
      </c>
      <c r="I2" s="10">
        <v>5.4985207543478673E-2</v>
      </c>
      <c r="J2" s="10">
        <v>-15.484934828906688</v>
      </c>
      <c r="K2" s="11">
        <v>-9.33796855536173</v>
      </c>
    </row>
    <row r="3" spans="1:12" s="17" customFormat="1" ht="21">
      <c r="A3" s="17">
        <v>4</v>
      </c>
      <c r="B3" s="17" t="s">
        <v>1</v>
      </c>
      <c r="C3" s="17">
        <v>0.56165509259259261</v>
      </c>
      <c r="D3" s="18">
        <v>19.566666666666634</v>
      </c>
      <c r="E3" s="18">
        <v>5.4610147053097961E-2</v>
      </c>
      <c r="F3" s="18">
        <v>2.090613902062935E-3</v>
      </c>
      <c r="G3" s="18">
        <v>38.282517350305092</v>
      </c>
      <c r="H3" s="18">
        <v>1.8975939341077896</v>
      </c>
      <c r="I3" s="18">
        <v>5.4662210822431292E-2</v>
      </c>
      <c r="J3" s="18">
        <v>-22.798675314095078</v>
      </c>
      <c r="K3" s="19">
        <v>-15.157362572738698</v>
      </c>
    </row>
    <row r="4" spans="1:12" s="17" customFormat="1" ht="21">
      <c r="A4" s="17">
        <v>5</v>
      </c>
      <c r="B4" s="17" t="s">
        <v>2</v>
      </c>
      <c r="C4" s="17">
        <v>0.56422453703703701</v>
      </c>
      <c r="D4" s="18">
        <v>23.266666666666573</v>
      </c>
      <c r="E4" s="18">
        <v>5.4763013576430326E-2</v>
      </c>
      <c r="F4" s="18">
        <v>2.1283398929581245E-3</v>
      </c>
      <c r="G4" s="18">
        <v>38.864550249552906</v>
      </c>
      <c r="H4" s="18">
        <v>1.9264442338139824</v>
      </c>
      <c r="I4" s="18">
        <v>5.4824922453763657E-2</v>
      </c>
      <c r="J4" s="18">
        <v>-19.114332508299327</v>
      </c>
      <c r="K4" s="19">
        <v>-12.225806206275447</v>
      </c>
      <c r="L4" s="17">
        <f>ABS(ABS(K3)-ABS(K4))</f>
        <v>2.9315563664632514</v>
      </c>
    </row>
    <row r="5" spans="1:12" ht="21">
      <c r="A5" s="7">
        <v>6</v>
      </c>
      <c r="B5" s="7" t="s">
        <v>3</v>
      </c>
      <c r="C5" s="7">
        <v>0.56674768518518526</v>
      </c>
      <c r="D5" s="10">
        <v>26.900000000000048</v>
      </c>
      <c r="E5" s="10">
        <v>5.4769026638246968E-2</v>
      </c>
      <c r="F5" s="10">
        <v>2.2466407840152757E-3</v>
      </c>
      <c r="G5" s="10">
        <v>41.020279561557416</v>
      </c>
      <c r="H5" s="10">
        <v>2.0332997686422196</v>
      </c>
      <c r="I5" s="10">
        <v>5.4840603234246971E-2</v>
      </c>
      <c r="J5" s="10">
        <v>-18.759266491875564</v>
      </c>
      <c r="K5" s="11">
        <v>-11.943287424547533</v>
      </c>
    </row>
    <row r="6" spans="1:12" s="14" customFormat="1" ht="21">
      <c r="A6" s="14">
        <v>7</v>
      </c>
      <c r="B6" s="14" t="s">
        <v>4</v>
      </c>
      <c r="C6" s="14">
        <v>0.58203703703703702</v>
      </c>
      <c r="D6" s="15">
        <v>48.916666666666586</v>
      </c>
      <c r="E6" s="15">
        <v>5.486092699040851E-2</v>
      </c>
      <c r="F6" s="15">
        <v>1.9565131863570938E-3</v>
      </c>
      <c r="G6" s="15">
        <v>35.663144858984182</v>
      </c>
      <c r="H6" s="15">
        <v>1.7677564601189024</v>
      </c>
      <c r="I6" s="15">
        <v>5.4991086413741841E-2</v>
      </c>
      <c r="J6" s="15">
        <v>-15.35181728111391</v>
      </c>
      <c r="K6" s="16">
        <v>-9.2320496397531038</v>
      </c>
    </row>
    <row r="7" spans="1:12" s="14" customFormat="1" ht="21">
      <c r="A7" s="14">
        <v>8</v>
      </c>
      <c r="B7" s="14" t="s">
        <v>5</v>
      </c>
      <c r="C7" s="14">
        <v>0.58461805555555557</v>
      </c>
      <c r="D7" s="15">
        <v>52.633333333333297</v>
      </c>
      <c r="E7" s="15">
        <v>5.4645923715310095E-2</v>
      </c>
      <c r="F7" s="15">
        <v>1.8804597767018674E-3</v>
      </c>
      <c r="G7" s="15">
        <v>34.411711777415171</v>
      </c>
      <c r="H7" s="15">
        <v>1.7057252252657364</v>
      </c>
      <c r="I7" s="15">
        <v>5.4785972593976759E-2</v>
      </c>
      <c r="J7" s="15">
        <v>-19.996289345173864</v>
      </c>
      <c r="K7" s="16">
        <v>-12.927561259040488</v>
      </c>
      <c r="L7" s="17">
        <f>ABS(ABS(K6)-ABS(K7))</f>
        <v>3.6955116192873838</v>
      </c>
    </row>
    <row r="8" spans="1:12" ht="21">
      <c r="A8" s="7">
        <v>9</v>
      </c>
      <c r="B8" s="7" t="s">
        <v>6</v>
      </c>
      <c r="C8" s="7">
        <v>0.58714120370370371</v>
      </c>
      <c r="D8" s="10">
        <v>56.266666666666616</v>
      </c>
      <c r="E8" s="10">
        <v>5.460506139938167E-2</v>
      </c>
      <c r="F8" s="10">
        <v>1.9657645264622341E-3</v>
      </c>
      <c r="G8" s="10">
        <v>35.999676148784516</v>
      </c>
      <c r="H8" s="10">
        <v>1.7844376968390234</v>
      </c>
      <c r="I8" s="10">
        <v>5.4754777996715E-2</v>
      </c>
      <c r="J8" s="10">
        <v>-20.702640753858986</v>
      </c>
      <c r="K8" s="11">
        <v>-13.489590657019823</v>
      </c>
    </row>
    <row r="9" spans="1:12" ht="21">
      <c r="A9" s="7">
        <v>10</v>
      </c>
      <c r="B9" s="7" t="s">
        <v>7</v>
      </c>
      <c r="C9" s="7">
        <v>0.58971064814814811</v>
      </c>
      <c r="D9" s="10">
        <v>59.966666666666555</v>
      </c>
      <c r="E9" s="10">
        <v>5.4527229828271261E-2</v>
      </c>
      <c r="F9" s="10">
        <v>1.9443278964531986E-3</v>
      </c>
      <c r="G9" s="10">
        <v>35.657925454432387</v>
      </c>
      <c r="H9" s="10">
        <v>1.7674977438404897</v>
      </c>
      <c r="I9" s="10">
        <v>5.4686791533604596E-2</v>
      </c>
      <c r="J9" s="10">
        <v>-22.242084702648896</v>
      </c>
      <c r="K9" s="11">
        <v>-14.714494784233034</v>
      </c>
    </row>
    <row r="10" spans="1:12" ht="21">
      <c r="A10" s="7">
        <v>11</v>
      </c>
      <c r="B10" s="7" t="s">
        <v>8</v>
      </c>
      <c r="C10" s="7">
        <v>0.59224537037037039</v>
      </c>
      <c r="D10" s="10">
        <v>63.616666666666646</v>
      </c>
      <c r="E10" s="10">
        <v>5.4705754762919376E-2</v>
      </c>
      <c r="F10" s="10">
        <v>2.0378561681525091E-3</v>
      </c>
      <c r="G10" s="10">
        <v>37.251221137228647</v>
      </c>
      <c r="H10" s="10">
        <v>1.846474478710048</v>
      </c>
      <c r="I10" s="10">
        <v>5.4875028534252711E-2</v>
      </c>
      <c r="J10" s="10">
        <v>-17.979761023367075</v>
      </c>
      <c r="K10" s="11">
        <v>-11.323050834373461</v>
      </c>
    </row>
    <row r="11" spans="1:12" ht="21">
      <c r="A11" s="7">
        <v>12</v>
      </c>
      <c r="B11" s="7" t="s">
        <v>9</v>
      </c>
      <c r="C11" s="7">
        <v>0.60502314814814817</v>
      </c>
      <c r="D11" s="10">
        <v>82.016666666666652</v>
      </c>
      <c r="E11" s="10">
        <v>5.4807050979557077E-2</v>
      </c>
      <c r="F11" s="10">
        <v>2.2287755705068242E-3</v>
      </c>
      <c r="G11" s="10">
        <v>40.665854678773961</v>
      </c>
      <c r="H11" s="10">
        <v>2.0157315794473312</v>
      </c>
      <c r="I11" s="10">
        <v>5.5025284206890408E-2</v>
      </c>
      <c r="J11" s="10">
        <v>-14.57746333893229</v>
      </c>
      <c r="K11" s="11">
        <v>-8.6159120139255307</v>
      </c>
    </row>
    <row r="12" spans="1:12" ht="21">
      <c r="A12" s="7">
        <v>13</v>
      </c>
      <c r="B12" s="7" t="s">
        <v>10</v>
      </c>
      <c r="C12" s="7">
        <v>0.60753472222222216</v>
      </c>
      <c r="D12" s="10">
        <v>85.633333333333184</v>
      </c>
      <c r="E12" s="10">
        <v>5.4971475730335083E-2</v>
      </c>
      <c r="F12" s="10">
        <v>1.9813361470858771E-3</v>
      </c>
      <c r="G12" s="10">
        <v>36.042986308124703</v>
      </c>
      <c r="H12" s="10">
        <v>1.7865845017342488</v>
      </c>
      <c r="I12" s="10">
        <v>5.5199332329001746E-2</v>
      </c>
      <c r="J12" s="10">
        <v>-10.636423959557249</v>
      </c>
      <c r="K12" s="11">
        <v>-5.4801074235071301</v>
      </c>
    </row>
    <row r="13" spans="1:12" ht="21">
      <c r="A13" s="7">
        <v>14</v>
      </c>
      <c r="B13" s="7" t="s">
        <v>11</v>
      </c>
      <c r="C13" s="7">
        <v>0.61011574074074071</v>
      </c>
      <c r="D13" s="10">
        <v>89.349999999999895</v>
      </c>
      <c r="E13" s="10">
        <v>5.5084394579058941E-2</v>
      </c>
      <c r="F13" s="10">
        <v>2.0957722874100373E-3</v>
      </c>
      <c r="G13" s="10">
        <v>38.046570238729146</v>
      </c>
      <c r="H13" s="10">
        <v>1.88589846999816</v>
      </c>
      <c r="I13" s="10">
        <v>5.5322140633058944E-2</v>
      </c>
      <c r="J13" s="10">
        <v>-7.8556277261220373</v>
      </c>
      <c r="K13" s="11">
        <v>-3.2674846216496078</v>
      </c>
    </row>
    <row r="14" spans="1:12" ht="21">
      <c r="A14" s="7">
        <v>15</v>
      </c>
      <c r="B14" s="7" t="s">
        <v>12</v>
      </c>
      <c r="C14" s="7">
        <v>0.61265046296296299</v>
      </c>
      <c r="D14" s="10">
        <v>92.999999999999986</v>
      </c>
      <c r="E14" s="10">
        <v>5.5066754044161594E-2</v>
      </c>
      <c r="F14" s="10">
        <v>2.0469548840097674E-3</v>
      </c>
      <c r="G14" s="10">
        <v>37.172245205667686</v>
      </c>
      <c r="H14" s="10">
        <v>1.8425597871212149</v>
      </c>
      <c r="I14" s="10">
        <v>5.5314212164161596E-2</v>
      </c>
      <c r="J14" s="10">
        <v>-8.0351551336205489</v>
      </c>
      <c r="K14" s="11">
        <v>-3.4103309153166173</v>
      </c>
    </row>
    <row r="15" spans="1:12" ht="21">
      <c r="A15" s="7">
        <v>16</v>
      </c>
      <c r="B15" s="7" t="s">
        <v>13</v>
      </c>
      <c r="C15" s="7">
        <v>0.6152199074074074</v>
      </c>
      <c r="D15" s="10">
        <v>96.699999999999932</v>
      </c>
      <c r="E15" s="10">
        <v>5.504675428610166E-2</v>
      </c>
      <c r="F15" s="10">
        <v>2.0523436834038807E-3</v>
      </c>
      <c r="G15" s="10">
        <v>37.283645693930794</v>
      </c>
      <c r="H15" s="10">
        <v>1.8480817043151749</v>
      </c>
      <c r="I15" s="10">
        <v>5.5304057514101661E-2</v>
      </c>
      <c r="J15" s="10">
        <v>-8.2650908277520898</v>
      </c>
      <c r="K15" s="11">
        <v>-3.5932860537332134</v>
      </c>
    </row>
    <row r="16" spans="1:12" ht="21">
      <c r="A16" s="7">
        <v>17</v>
      </c>
      <c r="B16" s="7" t="s">
        <v>14</v>
      </c>
      <c r="C16" s="7">
        <v>0.70194444444444448</v>
      </c>
      <c r="D16" s="10">
        <v>221.58333333333334</v>
      </c>
      <c r="E16" s="10">
        <v>5.4788540999647792E-2</v>
      </c>
      <c r="F16" s="10">
        <v>2.2201205258680148E-3</v>
      </c>
      <c r="G16" s="10">
        <v>40.521621590220612</v>
      </c>
      <c r="H16" s="10">
        <v>2.0085822106785014</v>
      </c>
      <c r="I16" s="10">
        <v>5.5378138796314459E-2</v>
      </c>
      <c r="J16" s="10">
        <v>-6.5876395175422715</v>
      </c>
      <c r="K16" s="11">
        <v>-2.2585722860180013</v>
      </c>
    </row>
    <row r="17" spans="1:12" s="14" customFormat="1" ht="21">
      <c r="A17" s="14">
        <v>20</v>
      </c>
      <c r="B17" s="14" t="s">
        <v>15</v>
      </c>
      <c r="C17" s="14">
        <v>0.70703703703703702</v>
      </c>
      <c r="D17" s="15">
        <v>228.91666666666657</v>
      </c>
      <c r="E17" s="15">
        <v>5.4862110276614265E-2</v>
      </c>
      <c r="F17" s="15">
        <v>2.0337671299952452E-3</v>
      </c>
      <c r="G17" s="15">
        <v>37.070523166918115</v>
      </c>
      <c r="H17" s="15">
        <v>1.8375176128584838</v>
      </c>
      <c r="I17" s="15">
        <v>5.5471220899947597E-2</v>
      </c>
      <c r="J17" s="15">
        <v>-4.4799452116043312</v>
      </c>
      <c r="K17" s="16">
        <v>-0.581522948640667</v>
      </c>
    </row>
    <row r="18" spans="1:12" s="14" customFormat="1" ht="21">
      <c r="A18" s="14">
        <v>21</v>
      </c>
      <c r="B18" s="14" t="s">
        <v>16</v>
      </c>
      <c r="C18" s="14">
        <v>0.71976851851851853</v>
      </c>
      <c r="D18" s="15">
        <v>247.24999999999997</v>
      </c>
      <c r="E18" s="15">
        <v>5.4728456952997613E-2</v>
      </c>
      <c r="F18" s="15">
        <v>1.944492278536866E-3</v>
      </c>
      <c r="G18" s="15">
        <v>35.529820988866035</v>
      </c>
      <c r="H18" s="15">
        <v>1.761147841231776</v>
      </c>
      <c r="I18" s="15">
        <v>5.5386349642997615E-2</v>
      </c>
      <c r="J18" s="15">
        <v>-6.4017181199206448</v>
      </c>
      <c r="K18" s="16">
        <v>-2.1106384249230947</v>
      </c>
      <c r="L18" s="17">
        <f>ABS(ABS(K17)-ABS(K18))</f>
        <v>1.5291154762824277</v>
      </c>
    </row>
    <row r="19" spans="1:12" ht="21">
      <c r="A19" s="7">
        <v>24</v>
      </c>
      <c r="B19" s="7" t="s">
        <v>17</v>
      </c>
      <c r="C19" s="7">
        <v>0.67643518518518519</v>
      </c>
      <c r="D19" s="10">
        <v>184.84999999999997</v>
      </c>
      <c r="E19" s="10">
        <v>5.4788566867697459E-2</v>
      </c>
      <c r="F19" s="10">
        <v>2.0636112623502434E-3</v>
      </c>
      <c r="G19" s="10">
        <v>37.664998015615531</v>
      </c>
      <c r="H19" s="10">
        <v>1.8669846371020939</v>
      </c>
      <c r="I19" s="10">
        <v>5.5280423141697461E-2</v>
      </c>
      <c r="J19" s="10">
        <v>-8.8002531220753326</v>
      </c>
      <c r="K19" s="11">
        <v>-4.0191037676946539</v>
      </c>
    </row>
    <row r="20" spans="1:12" ht="21">
      <c r="A20" s="7">
        <v>25</v>
      </c>
      <c r="B20" s="7" t="s">
        <v>18</v>
      </c>
      <c r="C20" s="7">
        <v>0.67895833333333344</v>
      </c>
      <c r="D20" s="10">
        <v>188.48333333333343</v>
      </c>
      <c r="E20" s="10">
        <v>5.4794625807030498E-2</v>
      </c>
      <c r="F20" s="10">
        <v>1.9892407334821489E-3</v>
      </c>
      <c r="G20" s="10">
        <v>36.30357364767179</v>
      </c>
      <c r="H20" s="10">
        <v>1.7995013365992345</v>
      </c>
      <c r="I20" s="10">
        <v>5.5296149799697165E-2</v>
      </c>
      <c r="J20" s="10">
        <v>-8.4441482831897474</v>
      </c>
      <c r="K20" s="11">
        <v>-3.7357584161379354</v>
      </c>
    </row>
    <row r="21" spans="1:12" ht="21">
      <c r="A21" s="7">
        <v>26</v>
      </c>
      <c r="B21" s="7" t="s">
        <v>19</v>
      </c>
      <c r="C21" s="7">
        <v>0.68152777777777773</v>
      </c>
      <c r="D21" s="10">
        <v>192.18333333333322</v>
      </c>
      <c r="E21" s="10">
        <v>5.5012015491657754E-2</v>
      </c>
      <c r="F21" s="10">
        <v>1.9165977972650484E-3</v>
      </c>
      <c r="G21" s="10">
        <v>34.839621492429949</v>
      </c>
      <c r="H21" s="10">
        <v>1.7269359223609044</v>
      </c>
      <c r="I21" s="10">
        <v>5.5523384592324421E-2</v>
      </c>
      <c r="J21" s="10">
        <v>-3.2987824197462601</v>
      </c>
      <c r="K21" s="11">
        <v>0.35830417516913293</v>
      </c>
    </row>
    <row r="22" spans="1:12" ht="21">
      <c r="A22" s="7">
        <v>1</v>
      </c>
      <c r="B22" s="7" t="s">
        <v>69</v>
      </c>
      <c r="C22" s="7">
        <v>0.68405092592592587</v>
      </c>
      <c r="D22" s="10">
        <v>195.81666666666652</v>
      </c>
      <c r="E22" s="10">
        <v>5.4866570597147848E-2</v>
      </c>
      <c r="F22" s="10">
        <v>1.9652925687423254E-3</v>
      </c>
      <c r="G22" s="10">
        <v>35.819489852432802</v>
      </c>
      <c r="H22" s="10">
        <v>1.7755061937239696</v>
      </c>
      <c r="I22" s="10">
        <v>5.5387607416481181E-2</v>
      </c>
      <c r="J22" s="10">
        <v>-6.3732378653284059</v>
      </c>
      <c r="K22" s="11">
        <v>-2.0879772676773989</v>
      </c>
    </row>
    <row r="23" spans="1:12" ht="21">
      <c r="A23" s="7">
        <v>27</v>
      </c>
      <c r="B23" s="7" t="s">
        <v>20</v>
      </c>
      <c r="C23" s="7">
        <v>0.69684027777777768</v>
      </c>
      <c r="D23" s="10">
        <v>214.23333333333315</v>
      </c>
      <c r="E23" s="10">
        <v>5.4726624701237611E-2</v>
      </c>
      <c r="F23" s="10">
        <v>1.816395148435436E-3</v>
      </c>
      <c r="G23" s="10">
        <v>33.190337579769633</v>
      </c>
      <c r="H23" s="10">
        <v>1.6451839539715833</v>
      </c>
      <c r="I23" s="10">
        <v>5.529666532390428E-2</v>
      </c>
      <c r="J23" s="10">
        <v>-8.4324750678938187</v>
      </c>
      <c r="K23" s="11">
        <v>-3.7264702769984615</v>
      </c>
    </row>
    <row r="24" spans="1:12" ht="21">
      <c r="A24" s="7">
        <v>28</v>
      </c>
      <c r="B24" s="7" t="s">
        <v>21</v>
      </c>
      <c r="C24" s="7">
        <v>0.69936342592592593</v>
      </c>
      <c r="D24" s="10">
        <v>217.86666666666662</v>
      </c>
      <c r="E24" s="10">
        <v>5.4702430641467278E-2</v>
      </c>
      <c r="F24" s="10">
        <v>1.8201999836798418E-3</v>
      </c>
      <c r="G24" s="10">
        <v>33.274572305751178</v>
      </c>
      <c r="H24" s="10">
        <v>1.6493593143221361</v>
      </c>
      <c r="I24" s="10">
        <v>5.5282138982800613E-2</v>
      </c>
      <c r="J24" s="10">
        <v>-8.7614006640640696</v>
      </c>
      <c r="K24" s="11">
        <v>-3.9881896599042177</v>
      </c>
    </row>
    <row r="25" spans="1:12" ht="21">
      <c r="A25" s="7">
        <v>29</v>
      </c>
      <c r="B25" s="7" t="s">
        <v>22</v>
      </c>
      <c r="C25" s="7">
        <v>0.65855324074074073</v>
      </c>
      <c r="D25" s="10">
        <v>159.09999999999994</v>
      </c>
      <c r="E25" s="10">
        <v>5.4848931255375051E-2</v>
      </c>
      <c r="F25" s="10">
        <v>2.0408247101097957E-3</v>
      </c>
      <c r="G25" s="10">
        <v>37.20810348350772</v>
      </c>
      <c r="H25" s="10">
        <v>1.8443372159641032</v>
      </c>
      <c r="I25" s="10">
        <v>5.5272270899375052E-2</v>
      </c>
      <c r="J25" s="10">
        <v>-8.9848475183439689</v>
      </c>
      <c r="K25" s="11">
        <v>-4.1659817608996619</v>
      </c>
    </row>
    <row r="26" spans="1:12" s="17" customFormat="1" ht="21">
      <c r="A26" s="17">
        <v>31</v>
      </c>
      <c r="B26" s="17" t="s">
        <v>23</v>
      </c>
      <c r="C26" s="17">
        <v>0.62795138888888891</v>
      </c>
      <c r="D26" s="18">
        <v>115.0333333333333</v>
      </c>
      <c r="E26" s="18">
        <v>5.4917584549461891E-2</v>
      </c>
      <c r="F26" s="18">
        <v>1.9013183317836981E-3</v>
      </c>
      <c r="G26" s="18">
        <v>34.621302946622919</v>
      </c>
      <c r="H26" s="18">
        <v>1.7161142738147606</v>
      </c>
      <c r="I26" s="18">
        <v>5.5223669844128555E-2</v>
      </c>
      <c r="J26" s="18">
        <v>-10.085340130858839</v>
      </c>
      <c r="K26" s="19">
        <v>-5.0416212696307028</v>
      </c>
    </row>
    <row r="27" spans="1:12" s="17" customFormat="1" ht="21">
      <c r="A27" s="17">
        <v>32</v>
      </c>
      <c r="B27" s="17" t="s">
        <v>24</v>
      </c>
      <c r="C27" s="17">
        <v>0.63052083333333331</v>
      </c>
      <c r="D27" s="18">
        <v>118.73333333333323</v>
      </c>
      <c r="E27" s="18">
        <v>5.4836244201565666E-2</v>
      </c>
      <c r="F27" s="18">
        <v>2.0381795288369523E-3</v>
      </c>
      <c r="G27" s="18">
        <v>37.168474218348436</v>
      </c>
      <c r="H27" s="18">
        <v>1.8423728662195114</v>
      </c>
      <c r="I27" s="18">
        <v>5.5152174604232329E-2</v>
      </c>
      <c r="J27" s="18">
        <v>-11.704234678245342</v>
      </c>
      <c r="K27" s="19">
        <v>-6.3297426164168336</v>
      </c>
      <c r="L27" s="17">
        <f>ABS(ABS(K26)-ABS(K27))</f>
        <v>1.2881213467861308</v>
      </c>
    </row>
    <row r="28" spans="1:12" ht="21">
      <c r="A28" s="7">
        <v>33</v>
      </c>
      <c r="B28" s="7" t="s">
        <v>25</v>
      </c>
      <c r="C28" s="7">
        <v>0.63304398148148155</v>
      </c>
      <c r="D28" s="10">
        <v>122.36666666666672</v>
      </c>
      <c r="E28" s="10">
        <v>5.4952848738306304E-2</v>
      </c>
      <c r="F28" s="10">
        <v>1.9317844927446903E-3</v>
      </c>
      <c r="G28" s="10">
        <v>35.153491349359108</v>
      </c>
      <c r="H28" s="10">
        <v>1.7424938735572175</v>
      </c>
      <c r="I28" s="10">
        <v>5.5278446859639639E-2</v>
      </c>
      <c r="J28" s="10">
        <v>-8.8450028460030978</v>
      </c>
      <c r="K28" s="11">
        <v>-4.0547102096011312</v>
      </c>
    </row>
    <row r="29" spans="1:12" ht="21">
      <c r="A29" s="7">
        <v>34</v>
      </c>
      <c r="B29" s="7" t="s">
        <v>26</v>
      </c>
      <c r="C29" s="7">
        <v>0.635625</v>
      </c>
      <c r="D29" s="10">
        <v>126.08333333333327</v>
      </c>
      <c r="E29" s="10">
        <v>5.4868340982579929E-2</v>
      </c>
      <c r="F29" s="10">
        <v>1.915494226326136E-3</v>
      </c>
      <c r="G29" s="10">
        <v>34.910737084875294</v>
      </c>
      <c r="H29" s="10">
        <v>1.7304609914050824</v>
      </c>
      <c r="I29" s="10">
        <v>5.5203828559246597E-2</v>
      </c>
      <c r="J29" s="10">
        <v>-10.534614067909359</v>
      </c>
      <c r="K29" s="11">
        <v>-5.3990993708470381</v>
      </c>
    </row>
    <row r="30" spans="1:12" s="20" customFormat="1" ht="21">
      <c r="A30" s="20">
        <v>35</v>
      </c>
      <c r="B30" s="20" t="s">
        <v>27</v>
      </c>
      <c r="C30" s="20">
        <v>0.63814814814814813</v>
      </c>
      <c r="D30" s="21">
        <v>129.71666666666658</v>
      </c>
      <c r="E30" s="21">
        <v>5.5090165867565564E-2</v>
      </c>
      <c r="F30" s="21">
        <v>1.9883885032039761E-3</v>
      </c>
      <c r="G30" s="21">
        <v>36.093347549251867</v>
      </c>
      <c r="H30" s="21">
        <v>1.7890808157776168</v>
      </c>
      <c r="I30" s="21">
        <v>5.5435321162898898E-2</v>
      </c>
      <c r="J30" s="21">
        <v>-5.2928369320194406</v>
      </c>
      <c r="K30" s="22">
        <v>-1.22832429798303</v>
      </c>
    </row>
    <row r="31" spans="1:12" s="20" customFormat="1" ht="21">
      <c r="A31" s="20">
        <v>36</v>
      </c>
      <c r="B31" s="20" t="s">
        <v>28</v>
      </c>
      <c r="C31" s="20">
        <v>0.65092592592592591</v>
      </c>
      <c r="D31" s="21">
        <v>148.11666666666659</v>
      </c>
      <c r="E31" s="21">
        <v>5.498568232127362E-2</v>
      </c>
      <c r="F31" s="21">
        <v>1.8890172315718567E-3</v>
      </c>
      <c r="G31" s="21">
        <v>34.354711114333263</v>
      </c>
      <c r="H31" s="21">
        <v>1.7028998072945358</v>
      </c>
      <c r="I31" s="21">
        <v>5.537979707260695E-2</v>
      </c>
      <c r="J31" s="21">
        <v>-6.5500905219465722</v>
      </c>
      <c r="K31" s="22">
        <v>-2.2286953166655854</v>
      </c>
      <c r="L31" s="17">
        <f>ABS(ABS(K30)-ABS(K31))</f>
        <v>1.0003710186825554</v>
      </c>
    </row>
    <row r="32" spans="1:12" ht="21">
      <c r="A32" s="7">
        <v>37</v>
      </c>
      <c r="B32" s="7" t="s">
        <v>29</v>
      </c>
      <c r="C32" s="7">
        <v>0.65344907407407404</v>
      </c>
      <c r="D32" s="10">
        <v>151.74999999999989</v>
      </c>
      <c r="E32" s="10">
        <v>5.4853370417027904E-2</v>
      </c>
      <c r="F32" s="10">
        <v>1.9352691638965299E-3</v>
      </c>
      <c r="G32" s="10">
        <v>35.2807703370543</v>
      </c>
      <c r="H32" s="10">
        <v>1.7488028587469766</v>
      </c>
      <c r="I32" s="10">
        <v>5.5257152887027906E-2</v>
      </c>
      <c r="J32" s="10">
        <v>-9.3271705567957781</v>
      </c>
      <c r="K32" s="11">
        <v>-4.4383612151626117</v>
      </c>
    </row>
    <row r="33" spans="1:21" ht="21">
      <c r="A33" s="7">
        <v>38</v>
      </c>
      <c r="B33" s="7" t="s">
        <v>30</v>
      </c>
      <c r="C33" s="7">
        <v>0.6560300925925926</v>
      </c>
      <c r="D33" s="10">
        <v>155.46666666666661</v>
      </c>
      <c r="E33" s="10">
        <v>5.474978601449336E-2</v>
      </c>
      <c r="F33" s="10">
        <v>1.8431032815513823E-3</v>
      </c>
      <c r="G33" s="10">
        <v>33.664118450864372</v>
      </c>
      <c r="H33" s="10">
        <v>1.6686683998573897</v>
      </c>
      <c r="I33" s="10">
        <v>5.5163457939826695E-2</v>
      </c>
      <c r="J33" s="10">
        <v>-11.448741718202655</v>
      </c>
      <c r="K33" s="11">
        <v>-6.1264520831848523</v>
      </c>
    </row>
    <row r="34" spans="1:21" ht="21">
      <c r="A34" s="7">
        <v>5</v>
      </c>
      <c r="B34" s="7" t="s">
        <v>42</v>
      </c>
      <c r="C34" s="9">
        <v>0.7419675925925926</v>
      </c>
      <c r="D34" s="10">
        <v>62.800000000000068</v>
      </c>
      <c r="E34" s="10">
        <v>5.4627924530382149E-2</v>
      </c>
      <c r="F34" s="10">
        <v>2.0579359095409524E-3</v>
      </c>
      <c r="G34" s="10">
        <v>37.671867039290504</v>
      </c>
      <c r="H34" s="10">
        <v>1.8673251219646645</v>
      </c>
      <c r="I34" s="10">
        <v>5.4737852162382146E-2</v>
      </c>
      <c r="J34" s="10">
        <v>-10.7149478437195</v>
      </c>
      <c r="K34" s="11">
        <v>-5.6108743284065676</v>
      </c>
    </row>
    <row r="35" spans="1:21" s="17" customFormat="1" ht="21">
      <c r="A35" s="17">
        <v>6</v>
      </c>
      <c r="B35" s="17" t="s">
        <v>43</v>
      </c>
      <c r="C35" s="23">
        <v>0.75474537037037026</v>
      </c>
      <c r="D35" s="18">
        <v>81.199999999999903</v>
      </c>
      <c r="E35" s="18">
        <v>5.4678757358303569E-2</v>
      </c>
      <c r="F35" s="18">
        <v>2.1693327905896289E-3</v>
      </c>
      <c r="G35" s="18">
        <v>39.674142123864335</v>
      </c>
      <c r="H35" s="18">
        <v>1.966574213139495</v>
      </c>
      <c r="I35" s="18">
        <v>5.4820893086303571E-2</v>
      </c>
      <c r="J35" s="18">
        <v>-8.8346198786485388</v>
      </c>
      <c r="K35" s="19">
        <v>-4.1023205859574974</v>
      </c>
      <c r="U35" s="24" t="s">
        <v>41</v>
      </c>
    </row>
    <row r="36" spans="1:21" s="17" customFormat="1" ht="21">
      <c r="A36" s="17">
        <v>7</v>
      </c>
      <c r="B36" s="17" t="s">
        <v>44</v>
      </c>
      <c r="C36" s="23">
        <v>0.75726851851851851</v>
      </c>
      <c r="D36" s="18">
        <v>84.833333333333371</v>
      </c>
      <c r="E36" s="18">
        <v>5.4745684552719789E-2</v>
      </c>
      <c r="F36" s="18">
        <v>2.1292122667152949E-3</v>
      </c>
      <c r="G36" s="18">
        <v>38.892787333125327</v>
      </c>
      <c r="H36" s="18">
        <v>1.9278438940822351</v>
      </c>
      <c r="I36" s="18">
        <v>5.4894180212719787E-2</v>
      </c>
      <c r="J36" s="18">
        <v>-7.1751509472758244</v>
      </c>
      <c r="K36" s="19">
        <v>-2.7709581250444648</v>
      </c>
      <c r="L36" s="17">
        <f>ABS(ABS(K35)-ABS(K36))</f>
        <v>1.3313624609130326</v>
      </c>
    </row>
    <row r="37" spans="1:21" ht="21">
      <c r="A37" s="7">
        <v>8</v>
      </c>
      <c r="B37" s="7" t="s">
        <v>45</v>
      </c>
      <c r="C37" s="9">
        <v>0.75984953703703706</v>
      </c>
      <c r="D37" s="10">
        <v>88.550000000000097</v>
      </c>
      <c r="E37" s="10">
        <v>5.4414376983241627E-2</v>
      </c>
      <c r="F37" s="10">
        <v>1.9001418108468271E-3</v>
      </c>
      <c r="G37" s="10">
        <v>34.919848690577254</v>
      </c>
      <c r="H37" s="10">
        <v>1.7309126369317287</v>
      </c>
      <c r="I37" s="10">
        <v>5.456937844524163E-2</v>
      </c>
      <c r="J37" s="10">
        <v>-14.529763801433347</v>
      </c>
      <c r="K37" s="11">
        <v>-8.6714334418519492</v>
      </c>
    </row>
    <row r="38" spans="1:21" ht="21">
      <c r="A38" s="7">
        <v>12</v>
      </c>
      <c r="B38" s="7" t="s">
        <v>46</v>
      </c>
      <c r="C38" s="9">
        <v>0.78025462962962966</v>
      </c>
      <c r="D38" s="10">
        <v>117.93333333333344</v>
      </c>
      <c r="E38" s="10">
        <v>5.4827713660285861E-2</v>
      </c>
      <c r="F38" s="10">
        <v>2.1144499381866356E-3</v>
      </c>
      <c r="G38" s="10">
        <v>38.565349474315674</v>
      </c>
      <c r="H38" s="10">
        <v>1.911613402001769</v>
      </c>
      <c r="I38" s="10">
        <v>5.5034148884285858E-2</v>
      </c>
      <c r="J38" s="10">
        <v>-4.0057858324494759</v>
      </c>
      <c r="K38" s="11">
        <v>-0.22823276331285225</v>
      </c>
    </row>
    <row r="39" spans="1:21" ht="21">
      <c r="A39" s="7">
        <v>13</v>
      </c>
      <c r="B39" s="7" t="s">
        <v>47</v>
      </c>
      <c r="C39" s="9">
        <v>0.78277777777777768</v>
      </c>
      <c r="D39" s="10">
        <v>121.56666666666659</v>
      </c>
      <c r="E39" s="10">
        <v>5.4478461955996114E-2</v>
      </c>
      <c r="F39" s="10">
        <v>1.9827214824450429E-3</v>
      </c>
      <c r="G39" s="10">
        <v>36.394593592721954</v>
      </c>
      <c r="H39" s="10">
        <v>1.8040130277722455</v>
      </c>
      <c r="I39" s="10">
        <v>5.4691257111996114E-2</v>
      </c>
      <c r="J39" s="10">
        <v>-11.770017707316441</v>
      </c>
      <c r="K39" s="11">
        <v>-6.4573381479320346</v>
      </c>
    </row>
    <row r="40" spans="1:21" ht="21">
      <c r="A40" s="7">
        <v>14</v>
      </c>
      <c r="B40" s="7" t="s">
        <v>48</v>
      </c>
      <c r="C40" s="9">
        <v>0.83377314814814818</v>
      </c>
      <c r="D40" s="10">
        <v>195.00000000000011</v>
      </c>
      <c r="E40" s="10">
        <v>5.4605268560639367E-2</v>
      </c>
      <c r="F40" s="10">
        <v>1.8629715946235233E-3</v>
      </c>
      <c r="G40" s="10">
        <v>34.117066790994457</v>
      </c>
      <c r="H40" s="10">
        <v>1.6911202155211835</v>
      </c>
      <c r="I40" s="10">
        <v>5.4946604360639369E-2</v>
      </c>
      <c r="J40" s="10">
        <v>-5.9880905591777207</v>
      </c>
      <c r="K40" s="11">
        <v>-1.8186006511123898</v>
      </c>
    </row>
    <row r="41" spans="1:21" ht="21">
      <c r="A41" s="7">
        <v>15</v>
      </c>
      <c r="B41" s="7" t="s">
        <v>49</v>
      </c>
      <c r="C41" s="9">
        <v>0.8465625</v>
      </c>
      <c r="D41" s="10">
        <v>213.41666666666671</v>
      </c>
      <c r="E41" s="10">
        <v>5.4687880169944407E-2</v>
      </c>
      <c r="F41" s="10">
        <v>2.0995693698688642E-3</v>
      </c>
      <c r="G41" s="10">
        <v>38.391858732581746</v>
      </c>
      <c r="H41" s="10">
        <v>1.9030137852073541</v>
      </c>
      <c r="I41" s="10">
        <v>5.5061453239944408E-2</v>
      </c>
      <c r="J41" s="10">
        <v>-3.3875226787111217</v>
      </c>
      <c r="K41" s="11">
        <v>0.26778878809530227</v>
      </c>
    </row>
    <row r="42" spans="1:21" ht="21">
      <c r="A42" s="7">
        <v>17</v>
      </c>
      <c r="B42" s="7" t="s">
        <v>50</v>
      </c>
      <c r="C42" s="9">
        <v>0.85165509259259264</v>
      </c>
      <c r="D42" s="10">
        <v>220.75000000000014</v>
      </c>
      <c r="E42" s="10">
        <v>5.4588337242717146E-2</v>
      </c>
      <c r="F42" s="10">
        <v>1.9997192064811682E-3</v>
      </c>
      <c r="G42" s="10">
        <v>36.632718772689103</v>
      </c>
      <c r="H42" s="10">
        <v>1.815816454723749</v>
      </c>
      <c r="I42" s="10">
        <v>5.4974746872717146E-2</v>
      </c>
      <c r="J42" s="10">
        <v>-5.3508487033756467</v>
      </c>
      <c r="K42" s="11">
        <v>-1.3073528239925247</v>
      </c>
    </row>
    <row r="43" spans="1:21" ht="21">
      <c r="A43" s="7">
        <v>18</v>
      </c>
      <c r="B43" s="7" t="s">
        <v>51</v>
      </c>
      <c r="C43" s="9">
        <v>0.82357638888888884</v>
      </c>
      <c r="D43" s="10">
        <v>180.31666666666666</v>
      </c>
      <c r="E43" s="10">
        <v>5.5030171641012003E-2</v>
      </c>
      <c r="F43" s="10">
        <v>2.1440660685074393E-3</v>
      </c>
      <c r="G43" s="10">
        <v>38.961646031093679</v>
      </c>
      <c r="H43" s="10">
        <v>1.9312570930205297</v>
      </c>
      <c r="I43" s="10">
        <v>5.5345805147012005E-2</v>
      </c>
      <c r="J43" s="10">
        <v>3.0511682405559668</v>
      </c>
      <c r="K43" s="11">
        <v>5.4334361981029922</v>
      </c>
    </row>
    <row r="44" spans="1:21" ht="21">
      <c r="A44" s="7">
        <v>19</v>
      </c>
      <c r="B44" s="7" t="s">
        <v>52</v>
      </c>
      <c r="C44" s="9">
        <v>0.82615740740740751</v>
      </c>
      <c r="D44" s="10">
        <v>184.03333333333353</v>
      </c>
      <c r="E44" s="10">
        <v>5.4892934945539318E-2</v>
      </c>
      <c r="F44" s="10">
        <v>2.0141803044295306E-3</v>
      </c>
      <c r="G44" s="10">
        <v>36.692887826600092</v>
      </c>
      <c r="H44" s="10">
        <v>1.8187989239975879</v>
      </c>
      <c r="I44" s="10">
        <v>5.5215074253539317E-2</v>
      </c>
      <c r="J44" s="10">
        <v>9.0977731018853092E-2</v>
      </c>
      <c r="K44" s="11">
        <v>3.0585279084440753</v>
      </c>
    </row>
    <row r="45" spans="1:21" ht="21">
      <c r="A45" s="7">
        <v>21</v>
      </c>
      <c r="B45" s="7" t="s">
        <v>53</v>
      </c>
      <c r="C45" s="9">
        <v>0.83124999999999993</v>
      </c>
      <c r="D45" s="10">
        <v>191.36666666666662</v>
      </c>
      <c r="E45" s="10">
        <v>5.47354486725651E-2</v>
      </c>
      <c r="F45" s="10">
        <v>2.0809408927273151E-3</v>
      </c>
      <c r="G45" s="10">
        <v>38.018157212445388</v>
      </c>
      <c r="H45" s="10">
        <v>1.8844900885734919</v>
      </c>
      <c r="I45" s="10">
        <v>5.5070424540565099E-2</v>
      </c>
      <c r="J45" s="10">
        <v>-3.1843820265659133</v>
      </c>
      <c r="K45" s="11">
        <v>0.43076492668903121</v>
      </c>
    </row>
    <row r="46" spans="1:21" ht="21">
      <c r="A46" s="7">
        <v>22</v>
      </c>
      <c r="B46" s="7" t="s">
        <v>54</v>
      </c>
      <c r="C46" s="9">
        <v>0.70884259259259252</v>
      </c>
      <c r="D46" s="10">
        <v>15.099999999999962</v>
      </c>
      <c r="E46" s="10">
        <v>5.4488159508081752E-2</v>
      </c>
      <c r="F46" s="10">
        <v>2.0048378841891648E-3</v>
      </c>
      <c r="G46" s="10">
        <v>36.794009970034033</v>
      </c>
      <c r="H46" s="10">
        <v>1.8238113625535048</v>
      </c>
      <c r="I46" s="10">
        <v>5.4514591152081751E-2</v>
      </c>
      <c r="J46" s="10">
        <v>-15.770333807091475</v>
      </c>
      <c r="K46" s="11">
        <v>-9.6667207319257606</v>
      </c>
    </row>
    <row r="47" spans="1:21" ht="21">
      <c r="A47" s="7">
        <v>23</v>
      </c>
      <c r="B47" s="7" t="s">
        <v>55</v>
      </c>
      <c r="C47" s="9">
        <v>0.71136574074074066</v>
      </c>
      <c r="D47" s="10">
        <v>18.733333333333277</v>
      </c>
      <c r="E47" s="10">
        <v>5.4707198960674379E-2</v>
      </c>
      <c r="F47" s="10">
        <v>1.8865079746702724E-3</v>
      </c>
      <c r="G47" s="10">
        <v>34.483724455100806</v>
      </c>
      <c r="H47" s="10">
        <v>1.7092947611743783</v>
      </c>
      <c r="I47" s="10">
        <v>5.4739990536674381E-2</v>
      </c>
      <c r="J47" s="10">
        <v>-10.666527802231428</v>
      </c>
      <c r="K47" s="11">
        <v>-5.5720277887851832</v>
      </c>
    </row>
    <row r="48" spans="1:21" ht="21">
      <c r="A48" s="7">
        <v>24</v>
      </c>
      <c r="B48" s="7" t="s">
        <v>56</v>
      </c>
      <c r="C48" s="9">
        <v>0.71394675925925932</v>
      </c>
      <c r="D48" s="10">
        <v>22.450000000000152</v>
      </c>
      <c r="E48" s="10">
        <v>5.4723528899836907E-2</v>
      </c>
      <c r="F48" s="10">
        <v>2.0134216193044277E-3</v>
      </c>
      <c r="G48" s="10">
        <v>36.792612972560477</v>
      </c>
      <c r="H48" s="10">
        <v>1.8237421159596217</v>
      </c>
      <c r="I48" s="10">
        <v>5.4762826277836907E-2</v>
      </c>
      <c r="J48" s="10">
        <v>-10.14944922599048</v>
      </c>
      <c r="K48" s="11">
        <v>-5.1571848274408749</v>
      </c>
    </row>
    <row r="49" spans="1:12" ht="21">
      <c r="A49" s="7">
        <v>25</v>
      </c>
      <c r="B49" s="7" t="s">
        <v>57</v>
      </c>
      <c r="C49" s="9">
        <v>0.71646990740740746</v>
      </c>
      <c r="D49" s="10">
        <v>26.083333333333467</v>
      </c>
      <c r="E49" s="10">
        <v>5.45904215518127E-2</v>
      </c>
      <c r="F49" s="10">
        <v>1.9919929278146291E-3</v>
      </c>
      <c r="G49" s="10">
        <v>36.489788339956206</v>
      </c>
      <c r="H49" s="10">
        <v>1.8087316562066738</v>
      </c>
      <c r="I49" s="10">
        <v>5.4636078861812702E-2</v>
      </c>
      <c r="J49" s="10">
        <v>-13.019440305043332</v>
      </c>
      <c r="K49" s="11">
        <v>-7.4597277154510033</v>
      </c>
    </row>
    <row r="50" spans="1:12" ht="21">
      <c r="A50" s="7">
        <v>26</v>
      </c>
      <c r="B50" s="7" t="s">
        <v>58</v>
      </c>
      <c r="C50" s="9">
        <v>0.71903935185185175</v>
      </c>
      <c r="D50" s="10">
        <v>29.783333333333246</v>
      </c>
      <c r="E50" s="10">
        <v>5.4774558027625854E-2</v>
      </c>
      <c r="F50" s="10">
        <v>2.0364664770562567E-3</v>
      </c>
      <c r="G50" s="10">
        <v>37.179058131863954</v>
      </c>
      <c r="H50" s="10">
        <v>1.8428974913350018</v>
      </c>
      <c r="I50" s="10">
        <v>5.4826691965625854E-2</v>
      </c>
      <c r="J50" s="10">
        <v>-8.7033135968678152</v>
      </c>
      <c r="K50" s="11">
        <v>-3.996975887337384</v>
      </c>
    </row>
    <row r="51" spans="1:12" ht="21">
      <c r="A51" s="7">
        <v>27</v>
      </c>
      <c r="B51" s="8" t="s">
        <v>59</v>
      </c>
      <c r="C51" s="9">
        <v>0.7853472222222222</v>
      </c>
      <c r="D51" s="10">
        <v>125.26666666666669</v>
      </c>
      <c r="E51" s="10">
        <v>5.4837072037874246E-2</v>
      </c>
      <c r="F51" s="10">
        <v>2.040086403131686E-3</v>
      </c>
      <c r="G51" s="10">
        <v>37.202686564349428</v>
      </c>
      <c r="H51" s="10">
        <v>1.8440687092501307</v>
      </c>
      <c r="I51" s="10">
        <v>5.5056343821874243E-2</v>
      </c>
      <c r="J51" s="10">
        <v>-3.5032172209786836</v>
      </c>
      <c r="K51" s="11">
        <v>0.17496911091074985</v>
      </c>
    </row>
    <row r="52" spans="1:12" ht="21">
      <c r="A52" s="7">
        <v>28</v>
      </c>
      <c r="B52" s="8" t="s">
        <v>60</v>
      </c>
      <c r="C52" s="9">
        <v>0.78787037037037033</v>
      </c>
      <c r="D52" s="10">
        <v>128.9</v>
      </c>
      <c r="E52" s="10">
        <v>5.4631200778778012E-2</v>
      </c>
      <c r="F52" s="10">
        <v>2.0362369685378062E-3</v>
      </c>
      <c r="G52" s="10">
        <v>37.272418316106297</v>
      </c>
      <c r="H52" s="10">
        <v>1.8475251838580495</v>
      </c>
      <c r="I52" s="10">
        <v>5.4856832494778011E-2</v>
      </c>
      <c r="J52" s="10">
        <v>-8.0208298626976955</v>
      </c>
      <c r="K52" s="11">
        <v>-3.4494313044409752</v>
      </c>
    </row>
    <row r="53" spans="1:12" ht="21">
      <c r="A53" s="7">
        <v>29</v>
      </c>
      <c r="B53" s="8" t="s">
        <v>61</v>
      </c>
      <c r="C53" s="9">
        <v>0.80064814814814822</v>
      </c>
      <c r="D53" s="10">
        <v>147.30000000000015</v>
      </c>
      <c r="E53" s="10">
        <v>5.4908101292735288E-2</v>
      </c>
      <c r="F53" s="10">
        <v>2.0710286021667387E-3</v>
      </c>
      <c r="G53" s="10">
        <v>37.718088103708475</v>
      </c>
      <c r="H53" s="10">
        <v>1.8696162150676849</v>
      </c>
      <c r="I53" s="10">
        <v>5.5165941104735286E-2</v>
      </c>
      <c r="J53" s="10">
        <v>-1.0215632830433776</v>
      </c>
      <c r="K53" s="11">
        <v>2.1659560052609272</v>
      </c>
    </row>
    <row r="54" spans="1:12" ht="21">
      <c r="A54" s="7">
        <v>30</v>
      </c>
      <c r="B54" s="8" t="s">
        <v>62</v>
      </c>
      <c r="C54" s="9">
        <v>0.80317129629629624</v>
      </c>
      <c r="D54" s="10">
        <v>150.93333333333331</v>
      </c>
      <c r="E54" s="10">
        <v>5.4881609829526612E-2</v>
      </c>
      <c r="F54" s="10">
        <v>1.8927379537404092E-3</v>
      </c>
      <c r="G54" s="10">
        <v>34.487653689817705</v>
      </c>
      <c r="H54" s="10">
        <v>1.7094895261083622</v>
      </c>
      <c r="I54" s="10">
        <v>5.5145809573526612E-2</v>
      </c>
      <c r="J54" s="10">
        <v>-1.4774093806516646</v>
      </c>
      <c r="K54" s="11">
        <v>1.8002387743829562</v>
      </c>
    </row>
    <row r="55" spans="1:12" ht="21">
      <c r="A55" s="7">
        <v>31</v>
      </c>
      <c r="B55" s="8" t="s">
        <v>63</v>
      </c>
      <c r="C55" s="9">
        <v>0.80574074074074076</v>
      </c>
      <c r="D55" s="10">
        <v>154.63333333333341</v>
      </c>
      <c r="E55" s="10">
        <v>5.490889671485006E-2</v>
      </c>
      <c r="F55" s="10">
        <v>1.9570450282591621E-3</v>
      </c>
      <c r="G55" s="10">
        <v>35.641674580029957</v>
      </c>
      <c r="H55" s="10">
        <v>1.7666922179026883</v>
      </c>
      <c r="I55" s="10">
        <v>5.5179573086850058E-2</v>
      </c>
      <c r="J55" s="10">
        <v>-0.71288900559906665</v>
      </c>
      <c r="K55" s="11">
        <v>2.4135998977552475</v>
      </c>
    </row>
    <row r="56" spans="1:12" ht="21">
      <c r="A56" s="7">
        <v>32</v>
      </c>
      <c r="B56" s="8" t="s">
        <v>64</v>
      </c>
      <c r="C56" s="9">
        <v>0.80826388888888889</v>
      </c>
      <c r="D56" s="10">
        <v>158.26666666666674</v>
      </c>
      <c r="E56" s="10">
        <v>5.4882565945107854E-2</v>
      </c>
      <c r="F56" s="10">
        <v>2.0747810807580018E-3</v>
      </c>
      <c r="G56" s="10">
        <v>37.804010162956757</v>
      </c>
      <c r="H56" s="10">
        <v>1.8738752134230867</v>
      </c>
      <c r="I56" s="10">
        <v>5.5159602249107854E-2</v>
      </c>
      <c r="J56" s="10">
        <v>-1.1650964584940482</v>
      </c>
      <c r="K56" s="11">
        <v>2.0508018869294098</v>
      </c>
    </row>
    <row r="57" spans="1:12" ht="21">
      <c r="A57" s="7">
        <v>33</v>
      </c>
      <c r="B57" s="8" t="s">
        <v>65</v>
      </c>
      <c r="C57" s="9">
        <v>0.81083333333333341</v>
      </c>
      <c r="D57" s="10">
        <v>161.96666666666684</v>
      </c>
      <c r="E57" s="10">
        <v>5.4798216505638694E-2</v>
      </c>
      <c r="F57" s="10">
        <v>1.9602121083436355E-3</v>
      </c>
      <c r="G57" s="10">
        <v>35.771458148495235</v>
      </c>
      <c r="H57" s="10">
        <v>1.773125350552065</v>
      </c>
      <c r="I57" s="10">
        <v>5.5081729437638692E-2</v>
      </c>
      <c r="J57" s="10">
        <v>-2.9284008415558844</v>
      </c>
      <c r="K57" s="11">
        <v>0.636134086652973</v>
      </c>
    </row>
    <row r="58" spans="1:12" ht="21">
      <c r="A58" s="7">
        <v>35</v>
      </c>
      <c r="B58" s="8" t="s">
        <v>75</v>
      </c>
      <c r="C58" s="9">
        <v>0.87968750000000007</v>
      </c>
      <c r="D58" s="10">
        <v>261.11666666666684</v>
      </c>
      <c r="E58" s="10">
        <v>5.4532442218412483E-2</v>
      </c>
      <c r="F58" s="10">
        <v>2.1450992276572439E-3</v>
      </c>
      <c r="G58" s="10">
        <v>39.336203191959129</v>
      </c>
      <c r="H58" s="10">
        <v>1.9498232021907056</v>
      </c>
      <c r="I58" s="10">
        <v>5.4989511276412481E-2</v>
      </c>
      <c r="J58" s="10">
        <v>-5.0165325632735005</v>
      </c>
      <c r="K58" s="11">
        <v>-1.0391369203412992</v>
      </c>
    </row>
    <row r="59" spans="1:12" ht="21">
      <c r="A59" s="7">
        <v>36</v>
      </c>
      <c r="B59" s="8" t="s">
        <v>76</v>
      </c>
      <c r="C59" s="9">
        <v>0.85674768518518529</v>
      </c>
      <c r="D59" s="10">
        <v>228.08333333333354</v>
      </c>
      <c r="E59" s="10">
        <v>5.4533850370013029E-2</v>
      </c>
      <c r="F59" s="10">
        <v>1.9858912908536806E-3</v>
      </c>
      <c r="G59" s="10">
        <v>36.415754203662075</v>
      </c>
      <c r="H59" s="10">
        <v>1.8050619203148794</v>
      </c>
      <c r="I59" s="10">
        <v>5.493309656001303E-2</v>
      </c>
      <c r="J59" s="10">
        <v>-6.2939529468401076</v>
      </c>
      <c r="K59" s="11">
        <v>-2.063988614358081</v>
      </c>
    </row>
    <row r="60" spans="1:12" ht="21">
      <c r="A60" s="7">
        <v>37</v>
      </c>
      <c r="B60" s="8" t="s">
        <v>77</v>
      </c>
      <c r="C60" s="9">
        <v>0.86947916666666669</v>
      </c>
      <c r="D60" s="10">
        <v>246.41666666666677</v>
      </c>
      <c r="E60" s="10">
        <v>5.4728462130103947E-2</v>
      </c>
      <c r="F60" s="10">
        <v>1.8989495796185084E-3</v>
      </c>
      <c r="G60" s="10">
        <v>34.69766015175442</v>
      </c>
      <c r="H60" s="10">
        <v>1.7198991599537021</v>
      </c>
      <c r="I60" s="10">
        <v>5.5159799720103944E-2</v>
      </c>
      <c r="J60" s="10">
        <v>-1.1606250458616785</v>
      </c>
      <c r="K60" s="11">
        <v>2.0543892218976012</v>
      </c>
    </row>
    <row r="61" spans="1:12" s="20" customFormat="1" ht="21">
      <c r="A61" s="20">
        <v>38</v>
      </c>
      <c r="B61" s="26" t="s">
        <v>78</v>
      </c>
      <c r="C61" s="25">
        <v>0.87206018518518524</v>
      </c>
      <c r="D61" s="21">
        <v>250.13333333333347</v>
      </c>
      <c r="E61" s="21">
        <v>5.4639007580141633E-2</v>
      </c>
      <c r="F61" s="21">
        <v>2.0862751530115668E-3</v>
      </c>
      <c r="G61" s="21">
        <v>38.182888844595638</v>
      </c>
      <c r="H61" s="21">
        <v>1.8926555324251486</v>
      </c>
      <c r="I61" s="21">
        <v>5.5076850972141635E-2</v>
      </c>
      <c r="J61" s="21">
        <v>-3.0388658348096271</v>
      </c>
      <c r="K61" s="22">
        <v>0.5475099837954911</v>
      </c>
    </row>
    <row r="62" spans="1:12" s="20" customFormat="1" ht="21">
      <c r="A62" s="20">
        <v>39</v>
      </c>
      <c r="B62" s="26" t="s">
        <v>79</v>
      </c>
      <c r="C62" s="25">
        <v>0.87458333333333327</v>
      </c>
      <c r="D62" s="21">
        <v>253.76666666666662</v>
      </c>
      <c r="E62" s="21">
        <v>5.4492754926286559E-2</v>
      </c>
      <c r="F62" s="21">
        <v>1.9403531598650194E-3</v>
      </c>
      <c r="G62" s="21">
        <v>35.607543837520673</v>
      </c>
      <c r="H62" s="21">
        <v>1.7650004198069789</v>
      </c>
      <c r="I62" s="21">
        <v>5.4936958250286556E-2</v>
      </c>
      <c r="J62" s="21">
        <v>-6.2065111907653261</v>
      </c>
      <c r="K62" s="22">
        <v>-1.9938356459274775</v>
      </c>
    </row>
    <row r="63" spans="1:12" s="20" customFormat="1" ht="21">
      <c r="A63" s="20">
        <v>40</v>
      </c>
      <c r="B63" s="26" t="s">
        <v>80</v>
      </c>
      <c r="C63" s="25">
        <v>0.87715277777777778</v>
      </c>
      <c r="D63" s="21">
        <v>257.46666666666675</v>
      </c>
      <c r="E63" s="21">
        <v>5.4434996230567211E-2</v>
      </c>
      <c r="F63" s="21">
        <v>1.8542773666568632E-3</v>
      </c>
      <c r="G63" s="21">
        <v>34.064067145385778</v>
      </c>
      <c r="H63" s="21">
        <v>1.6884931206230971</v>
      </c>
      <c r="I63" s="21">
        <v>5.4885676182567213E-2</v>
      </c>
      <c r="J63" s="21">
        <v>-7.3677110123205978</v>
      </c>
      <c r="K63" s="22">
        <v>-2.9254456464585799</v>
      </c>
      <c r="L63" s="17">
        <f>ABS(ABS(K61)-ABS(K63))</f>
        <v>2.3779356626630888</v>
      </c>
    </row>
    <row r="64" spans="1:12" s="17" customFormat="1" ht="21">
      <c r="A64" s="17">
        <v>41</v>
      </c>
      <c r="B64" s="27" t="s">
        <v>81</v>
      </c>
      <c r="C64" s="23">
        <v>0.8924537037037038</v>
      </c>
      <c r="D64" s="18">
        <v>279.50000000000023</v>
      </c>
      <c r="E64" s="18">
        <v>5.4577430956060075E-2</v>
      </c>
      <c r="F64" s="18">
        <v>1.9735425633606259E-3</v>
      </c>
      <c r="G64" s="18">
        <v>36.160415189742295</v>
      </c>
      <c r="H64" s="18">
        <v>1.7924052352927964</v>
      </c>
      <c r="I64" s="18">
        <v>5.5066678936060078E-2</v>
      </c>
      <c r="J64" s="18">
        <v>-3.2691952073965354</v>
      </c>
      <c r="K64" s="19">
        <v>0.36272081750832186</v>
      </c>
    </row>
    <row r="65" spans="1:12" s="17" customFormat="1" ht="21">
      <c r="A65" s="17">
        <v>42</v>
      </c>
      <c r="B65" s="27" t="s">
        <v>82</v>
      </c>
      <c r="C65" s="23">
        <v>0.89498842592592587</v>
      </c>
      <c r="D65" s="18">
        <v>283.14999999999998</v>
      </c>
      <c r="E65" s="18">
        <v>5.460536869577734E-2</v>
      </c>
      <c r="F65" s="18">
        <v>1.9968748032643136E-3</v>
      </c>
      <c r="G65" s="18">
        <v>36.569202826731079</v>
      </c>
      <c r="H65" s="18">
        <v>1.8126680861703914</v>
      </c>
      <c r="I65" s="18">
        <v>5.5101005781777339E-2</v>
      </c>
      <c r="J65" s="18">
        <v>-2.4919190776665516</v>
      </c>
      <c r="K65" s="19">
        <v>0.98631565638851448</v>
      </c>
      <c r="L65" s="17">
        <f>ABS(ABS(K64)-ABS(K65))</f>
        <v>0.62359483888019263</v>
      </c>
    </row>
    <row r="66" spans="1:12" ht="21">
      <c r="A66" s="7">
        <v>43</v>
      </c>
      <c r="B66" s="8" t="s">
        <v>83</v>
      </c>
      <c r="C66" s="9">
        <v>0.89755787037037038</v>
      </c>
      <c r="D66" s="10">
        <v>286.85000000000008</v>
      </c>
      <c r="E66" s="10">
        <v>5.4508226259952421E-2</v>
      </c>
      <c r="F66" s="10">
        <v>1.7830114111285775E-3</v>
      </c>
      <c r="G66" s="10">
        <v>32.71086831234075</v>
      </c>
      <c r="H66" s="10">
        <v>1.6214175447477943</v>
      </c>
      <c r="I66" s="10">
        <v>5.5010339973952424E-2</v>
      </c>
      <c r="J66" s="10">
        <v>-4.5449002570455832</v>
      </c>
      <c r="K66" s="11">
        <v>-0.66075469456117197</v>
      </c>
    </row>
    <row r="68" spans="1:12">
      <c r="B68" s="7" t="s">
        <v>70</v>
      </c>
      <c r="K68" s="13">
        <f>MIN(K2:K43)</f>
        <v>-15.157362572738698</v>
      </c>
    </row>
    <row r="69" spans="1:12">
      <c r="B69" s="7" t="s">
        <v>71</v>
      </c>
      <c r="K69" s="13">
        <f>MAX(K3:K44)</f>
        <v>5.4334361981029922</v>
      </c>
    </row>
    <row r="70" spans="1:12">
      <c r="B70" s="7" t="s">
        <v>72</v>
      </c>
      <c r="K70" s="13">
        <f>MEDIAN(K2:K43)</f>
        <v>-4.0785153977793147</v>
      </c>
    </row>
    <row r="71" spans="1:12">
      <c r="B71" s="7" t="s">
        <v>73</v>
      </c>
      <c r="K71" s="13">
        <f>MEDIAN(K2:K66)</f>
        <v>-3.4494313044409752</v>
      </c>
    </row>
  </sheetData>
  <conditionalFormatting sqref="J1">
    <cfRule type="top10" dxfId="1" priority="3" rank="2"/>
  </conditionalFormatting>
  <conditionalFormatting sqref="K1">
    <cfRule type="top10" dxfId="0" priority="2" rank="2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446E-14CB-5D43-94B8-22E3DA0535F0}">
  <dimension ref="A1:K12"/>
  <sheetViews>
    <sheetView workbookViewId="0">
      <selection activeCell="A12" sqref="A12:B12"/>
    </sheetView>
  </sheetViews>
  <sheetFormatPr baseColWidth="10" defaultRowHeight="16"/>
  <sheetData>
    <row r="1" spans="1:11">
      <c r="A1" t="str">
        <f>CONCATENATE(Tabelle1!A1," Fakos I")</f>
        <v xml:space="preserve"> Fakos I</v>
      </c>
      <c r="B1" t="str">
        <f>CONCATENATE(Tabelle1!B1," Fakos I")</f>
        <v>Probe Fakos I</v>
      </c>
      <c r="C1" t="str">
        <f>CONCATENATE(Tabelle1!C1," Fakos I")</f>
        <v>Zeit Fakos I</v>
      </c>
      <c r="D1" t="str">
        <f>CONCATENATE(Tabelle1!D1," Fakos I")</f>
        <v>Zeit (min) Fakos I</v>
      </c>
      <c r="E1" t="str">
        <f>CONCATENATE(Tabelle1!E1," Fakos I")</f>
        <v>34S/32S_back Fakos I</v>
      </c>
      <c r="F1" t="str">
        <f>CONCATENATE(Tabelle1!F1," Fakos I")</f>
        <v>Stabw Fakos I</v>
      </c>
      <c r="G1" t="str">
        <f>CONCATENATE(Tabelle1!G1," Fakos I")</f>
        <v>RSD (‰) Fakos I</v>
      </c>
      <c r="H1" t="str">
        <f>CONCATENATE(Tabelle1!H1," Fakos I")</f>
        <v>RSD_mean (‰) Fakos I</v>
      </c>
      <c r="I1" t="str">
        <f>CONCATENATE(Tabelle1!I1," Fakos I")</f>
        <v>34S/32S_back_drift Fakos I</v>
      </c>
      <c r="J1" t="str">
        <f>CONCATENATE(Tabelle1!J1," Fakos I")</f>
        <v>d34S_VCDT_back_drift_corr_MBmeth2 Fakos I</v>
      </c>
      <c r="K1" t="str">
        <f>CONCATENATE(Tabelle1!K1," Fakos I")</f>
        <v>d34S_VCDT_back_drift_corr_MBmeth1 Fakos I</v>
      </c>
    </row>
    <row r="2" spans="1:11" s="1" customFormat="1" ht="21">
      <c r="A2" s="1">
        <v>24</v>
      </c>
      <c r="B2" s="1" t="s">
        <v>17</v>
      </c>
      <c r="C2" s="1">
        <v>0.67643518518518519</v>
      </c>
      <c r="D2" s="5">
        <v>184.84999999999997</v>
      </c>
      <c r="E2" s="5">
        <v>5.4788566867697459E-2</v>
      </c>
      <c r="F2" s="5">
        <v>2.0636112623502434E-3</v>
      </c>
      <c r="G2" s="5">
        <v>37.664998015615531</v>
      </c>
      <c r="H2" s="5">
        <v>1.8669846371020939</v>
      </c>
      <c r="I2" s="5">
        <v>5.5280423141697461E-2</v>
      </c>
      <c r="J2" s="5">
        <v>-8.8002531220753326</v>
      </c>
      <c r="K2" s="6">
        <v>-4.0191037676946539</v>
      </c>
    </row>
    <row r="3" spans="1:11" s="1" customFormat="1" ht="21">
      <c r="A3" s="1">
        <v>25</v>
      </c>
      <c r="B3" s="1" t="s">
        <v>18</v>
      </c>
      <c r="C3" s="1">
        <v>0.67895833333333344</v>
      </c>
      <c r="D3" s="5">
        <v>188.48333333333343</v>
      </c>
      <c r="E3" s="5">
        <v>5.4794625807030498E-2</v>
      </c>
      <c r="F3" s="5">
        <v>1.9892407334821489E-3</v>
      </c>
      <c r="G3" s="5">
        <v>36.30357364767179</v>
      </c>
      <c r="H3" s="5">
        <v>1.7995013365992345</v>
      </c>
      <c r="I3" s="5">
        <v>5.5296149799697165E-2</v>
      </c>
      <c r="J3" s="5">
        <v>-8.4441482831897474</v>
      </c>
      <c r="K3" s="6">
        <v>-3.7357584161379354</v>
      </c>
    </row>
    <row r="4" spans="1:11" s="1" customFormat="1" ht="21">
      <c r="A4" s="1">
        <v>26</v>
      </c>
      <c r="B4" s="1" t="s">
        <v>67</v>
      </c>
      <c r="C4" s="1">
        <v>0.68405092592592587</v>
      </c>
      <c r="D4" s="5">
        <v>195.81666666666652</v>
      </c>
      <c r="E4" s="5">
        <v>5.4866570597147848E-2</v>
      </c>
      <c r="F4" s="5">
        <v>1.9652925687423254E-3</v>
      </c>
      <c r="G4" s="5">
        <v>35.819489852432802</v>
      </c>
      <c r="H4" s="5">
        <v>1.7755061937239696</v>
      </c>
      <c r="I4" s="5">
        <v>5.5387607416481181E-2</v>
      </c>
      <c r="J4" s="5">
        <v>-6.3732378653284059</v>
      </c>
      <c r="K4" s="6">
        <v>-2.0879772676773989</v>
      </c>
    </row>
    <row r="5" spans="1:11" s="1" customFormat="1" ht="21">
      <c r="A5" s="1">
        <v>27</v>
      </c>
      <c r="B5" s="1" t="s">
        <v>19</v>
      </c>
      <c r="C5" s="1">
        <v>0.68152777777777773</v>
      </c>
      <c r="D5" s="5">
        <v>192.18333333333322</v>
      </c>
      <c r="E5" s="5">
        <v>5.5012015491657754E-2</v>
      </c>
      <c r="F5" s="5">
        <v>1.9165977972650484E-3</v>
      </c>
      <c r="G5" s="5">
        <v>34.839621492429949</v>
      </c>
      <c r="H5" s="5">
        <v>1.7269359223609044</v>
      </c>
      <c r="I5" s="5">
        <v>5.5523384592324421E-2</v>
      </c>
      <c r="J5" s="5">
        <v>-3.2987824197462601</v>
      </c>
      <c r="K5" s="6">
        <v>0.35830417516913293</v>
      </c>
    </row>
    <row r="6" spans="1:11" s="1" customFormat="1" ht="21">
      <c r="A6" s="1">
        <v>16</v>
      </c>
      <c r="B6" s="1" t="s">
        <v>68</v>
      </c>
      <c r="C6" s="1">
        <v>0.6152199074074074</v>
      </c>
      <c r="D6" s="5">
        <v>96.699999999999932</v>
      </c>
      <c r="E6" s="5">
        <v>5.504675428610166E-2</v>
      </c>
      <c r="F6" s="5">
        <v>2.0523436834038807E-3</v>
      </c>
      <c r="G6" s="5">
        <v>37.283645693930794</v>
      </c>
      <c r="H6" s="5">
        <v>1.8480817043151749</v>
      </c>
      <c r="I6" s="5">
        <v>5.5304057514101661E-2</v>
      </c>
      <c r="J6" s="5">
        <v>-8.2650908277520898</v>
      </c>
      <c r="K6" s="6">
        <v>-3.5932860537332134</v>
      </c>
    </row>
    <row r="7" spans="1:11" s="1" customFormat="1" ht="21">
      <c r="A7" s="1">
        <v>28</v>
      </c>
      <c r="B7" s="1" t="s">
        <v>20</v>
      </c>
      <c r="C7" s="1">
        <v>0.69684027777777768</v>
      </c>
      <c r="D7" s="5">
        <v>214.23333333333315</v>
      </c>
      <c r="E7" s="5">
        <v>5.4726624701237611E-2</v>
      </c>
      <c r="F7" s="5">
        <v>1.816395148435436E-3</v>
      </c>
      <c r="G7" s="5">
        <v>33.190337579769633</v>
      </c>
      <c r="H7" s="5">
        <v>1.6451839539715833</v>
      </c>
      <c r="I7" s="5">
        <v>5.529666532390428E-2</v>
      </c>
      <c r="J7" s="5">
        <v>-8.4324750678938187</v>
      </c>
      <c r="K7" s="6">
        <v>-3.7264702769984615</v>
      </c>
    </row>
    <row r="8" spans="1:11" s="1" customFormat="1" ht="21">
      <c r="A8" s="1">
        <v>29</v>
      </c>
      <c r="B8" s="1" t="s">
        <v>21</v>
      </c>
      <c r="C8" s="1">
        <v>0.69936342592592593</v>
      </c>
      <c r="D8" s="5">
        <v>217.86666666666662</v>
      </c>
      <c r="E8" s="5">
        <v>5.4702430641467278E-2</v>
      </c>
      <c r="F8" s="5">
        <v>1.8201999836798418E-3</v>
      </c>
      <c r="G8" s="5">
        <v>33.274572305751178</v>
      </c>
      <c r="H8" s="5">
        <v>1.6493593143221361</v>
      </c>
      <c r="I8" s="5">
        <v>5.5282138982800613E-2</v>
      </c>
      <c r="J8" s="5">
        <v>-8.7614006640640696</v>
      </c>
      <c r="K8" s="6">
        <v>-3.9881896599042177</v>
      </c>
    </row>
    <row r="10" spans="1:11">
      <c r="A10" s="7" t="s">
        <v>71</v>
      </c>
      <c r="B10" s="13">
        <f t="shared" ref="B10:I10" si="0">MIN(B2:B8)</f>
        <v>0</v>
      </c>
      <c r="C10" s="13">
        <f t="shared" si="0"/>
        <v>0.6152199074074074</v>
      </c>
      <c r="D10" s="13">
        <f t="shared" si="0"/>
        <v>96.699999999999932</v>
      </c>
      <c r="E10" s="13">
        <f t="shared" si="0"/>
        <v>5.4702430641467278E-2</v>
      </c>
      <c r="F10" s="13">
        <f t="shared" si="0"/>
        <v>1.816395148435436E-3</v>
      </c>
      <c r="G10" s="13">
        <f t="shared" si="0"/>
        <v>33.190337579769633</v>
      </c>
      <c r="H10" s="13">
        <f t="shared" si="0"/>
        <v>1.6451839539715833</v>
      </c>
      <c r="I10" s="13">
        <f t="shared" si="0"/>
        <v>5.5280423141697461E-2</v>
      </c>
      <c r="J10" s="13">
        <f>MIN(J2:J8)</f>
        <v>-8.8002531220753326</v>
      </c>
      <c r="K10" s="13">
        <f t="shared" ref="K10" si="1">MIN(K2:K8)</f>
        <v>-4.0191037676946539</v>
      </c>
    </row>
    <row r="11" spans="1:11">
      <c r="A11" s="7" t="s">
        <v>70</v>
      </c>
      <c r="B11" s="13">
        <f t="shared" ref="B11:I11" si="2">MAX(B2:B8)</f>
        <v>0</v>
      </c>
      <c r="C11" s="13">
        <f t="shared" si="2"/>
        <v>0.69936342592592593</v>
      </c>
      <c r="D11" s="13">
        <f t="shared" si="2"/>
        <v>217.86666666666662</v>
      </c>
      <c r="E11" s="13">
        <f t="shared" si="2"/>
        <v>5.504675428610166E-2</v>
      </c>
      <c r="F11" s="13">
        <f t="shared" si="2"/>
        <v>2.0636112623502434E-3</v>
      </c>
      <c r="G11" s="13">
        <f t="shared" si="2"/>
        <v>37.664998015615531</v>
      </c>
      <c r="H11" s="13">
        <f t="shared" si="2"/>
        <v>1.8669846371020939</v>
      </c>
      <c r="I11" s="13">
        <f t="shared" si="2"/>
        <v>5.5523384592324421E-2</v>
      </c>
      <c r="J11" s="13">
        <f>MAX(J2:J8)</f>
        <v>-3.2987824197462601</v>
      </c>
      <c r="K11" s="13">
        <f t="shared" ref="K11" si="3">MAX(K2:K8)</f>
        <v>0.35830417516913293</v>
      </c>
    </row>
    <row r="12" spans="1:11">
      <c r="A12" t="s">
        <v>73</v>
      </c>
      <c r="B12" s="13" t="e">
        <f t="shared" ref="B12:K12" si="4">MEDIAN(B2:B8)</f>
        <v>#NUM!</v>
      </c>
      <c r="C12" s="13">
        <f t="shared" si="4"/>
        <v>0.68152777777777773</v>
      </c>
      <c r="D12" s="13">
        <f t="shared" si="4"/>
        <v>192.18333333333322</v>
      </c>
      <c r="E12" s="13">
        <f t="shared" si="4"/>
        <v>5.4794625807030498E-2</v>
      </c>
      <c r="F12" s="13">
        <f t="shared" si="4"/>
        <v>1.9652925687423254E-3</v>
      </c>
      <c r="G12" s="13">
        <f t="shared" si="4"/>
        <v>35.819489852432802</v>
      </c>
      <c r="H12" s="13">
        <f t="shared" si="4"/>
        <v>1.7755061937239696</v>
      </c>
      <c r="I12" s="13">
        <f t="shared" si="4"/>
        <v>5.529666532390428E-2</v>
      </c>
      <c r="J12" s="13">
        <f t="shared" si="4"/>
        <v>-8.4324750678938187</v>
      </c>
      <c r="K12" s="13">
        <f t="shared" si="4"/>
        <v>-3.7264702769984615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72A7-14F1-1049-850C-FF3998933F34}">
  <dimension ref="A1:U19"/>
  <sheetViews>
    <sheetView workbookViewId="0">
      <selection activeCell="F32" sqref="F32"/>
    </sheetView>
  </sheetViews>
  <sheetFormatPr baseColWidth="10" defaultRowHeight="16"/>
  <sheetData>
    <row r="1" spans="1:21">
      <c r="A1" t="str">
        <f>CONCATENATE(Tabelle1!A1," Fakos II IS")</f>
        <v xml:space="preserve"> Fakos II IS</v>
      </c>
      <c r="B1" t="str">
        <f>CONCATENATE(Tabelle1!B1," Fakos II IS")</f>
        <v>Probe Fakos II IS</v>
      </c>
      <c r="C1" t="str">
        <f>CONCATENATE(Tabelle1!C1," Fakos II IS")</f>
        <v>Zeit Fakos II IS</v>
      </c>
      <c r="D1" t="str">
        <f>CONCATENATE(Tabelle1!D1," Fakos II IS")</f>
        <v>Zeit (min) Fakos II IS</v>
      </c>
      <c r="E1" t="str">
        <f>CONCATENATE(Tabelle1!E1," Fakos II IS")</f>
        <v>34S/32S_back Fakos II IS</v>
      </c>
      <c r="F1" t="str">
        <f>CONCATENATE(Tabelle1!F1," Fakos II IS")</f>
        <v>Stabw Fakos II IS</v>
      </c>
      <c r="G1" t="str">
        <f>CONCATENATE(Tabelle1!G1," Fakos II IS")</f>
        <v>RSD (‰) Fakos II IS</v>
      </c>
      <c r="H1" t="str">
        <f>CONCATENATE(Tabelle1!H1," Fakos II IS")</f>
        <v>RSD_mean (‰) Fakos II IS</v>
      </c>
      <c r="I1" t="str">
        <f>CONCATENATE(Tabelle1!I1," Fakos II IS")</f>
        <v>34S/32S_back_drift Fakos II IS</v>
      </c>
      <c r="J1" t="str">
        <f>CONCATENATE(Tabelle1!J1," Fakos II IS")</f>
        <v>d34S_VCDT_back_drift_corr_MBmeth2 Fakos II IS</v>
      </c>
      <c r="K1" t="str">
        <f>CONCATENATE(Tabelle1!K1," Fakos II IS")</f>
        <v>d34S_VCDT_back_drift_corr_MBmeth1 Fakos II IS</v>
      </c>
    </row>
    <row r="2" spans="1:21" s="1" customFormat="1" ht="21">
      <c r="A2" s="1">
        <v>6</v>
      </c>
      <c r="B2" s="1" t="s">
        <v>43</v>
      </c>
      <c r="C2" s="2">
        <v>0.75474537037037026</v>
      </c>
      <c r="D2" s="5">
        <v>81.199999999999903</v>
      </c>
      <c r="E2" s="5">
        <v>5.4678757358303569E-2</v>
      </c>
      <c r="F2" s="5">
        <v>2.1693327905896289E-3</v>
      </c>
      <c r="G2" s="5">
        <v>39.674142123864335</v>
      </c>
      <c r="H2" s="5">
        <v>1.966574213139495</v>
      </c>
      <c r="I2" s="5">
        <v>5.4820893086303571E-2</v>
      </c>
      <c r="J2" s="5">
        <v>-8.8346198786485388</v>
      </c>
      <c r="K2" s="6">
        <v>-4.1023205859574974</v>
      </c>
      <c r="U2" s="3" t="s">
        <v>41</v>
      </c>
    </row>
    <row r="3" spans="1:21" s="1" customFormat="1" ht="21">
      <c r="A3" s="1">
        <v>7</v>
      </c>
      <c r="B3" s="1" t="s">
        <v>44</v>
      </c>
      <c r="C3" s="2">
        <v>0.75726851851851851</v>
      </c>
      <c r="D3" s="5">
        <v>84.833333333333371</v>
      </c>
      <c r="E3" s="5">
        <v>5.4745684552719789E-2</v>
      </c>
      <c r="F3" s="5">
        <v>2.1292122667152949E-3</v>
      </c>
      <c r="G3" s="5">
        <v>38.892787333125327</v>
      </c>
      <c r="H3" s="5">
        <v>1.9278438940822351</v>
      </c>
      <c r="I3" s="5">
        <v>5.4894180212719787E-2</v>
      </c>
      <c r="J3" s="5">
        <v>-7.1751509472758244</v>
      </c>
      <c r="K3" s="6">
        <v>-2.7709581250444648</v>
      </c>
    </row>
    <row r="4" spans="1:21" s="1" customFormat="1" ht="21">
      <c r="A4" s="1">
        <v>8</v>
      </c>
      <c r="B4" s="1" t="s">
        <v>45</v>
      </c>
      <c r="C4" s="2">
        <v>0.75984953703703706</v>
      </c>
      <c r="D4" s="5">
        <v>88.550000000000097</v>
      </c>
      <c r="E4" s="5">
        <v>5.4414376983241627E-2</v>
      </c>
      <c r="F4" s="5">
        <v>1.9001418108468271E-3</v>
      </c>
      <c r="G4" s="5">
        <v>34.919848690577254</v>
      </c>
      <c r="H4" s="5">
        <v>1.7309126369317287</v>
      </c>
      <c r="I4" s="5">
        <v>5.456937844524163E-2</v>
      </c>
      <c r="J4" s="5">
        <v>-14.529763801433347</v>
      </c>
      <c r="K4" s="6">
        <v>-8.6714334418519492</v>
      </c>
    </row>
    <row r="5" spans="1:21" s="1" customFormat="1" ht="21">
      <c r="A5" s="1">
        <v>12</v>
      </c>
      <c r="B5" s="1" t="s">
        <v>46</v>
      </c>
      <c r="C5" s="2">
        <v>0.78025462962962966</v>
      </c>
      <c r="D5" s="5">
        <v>117.93333333333344</v>
      </c>
      <c r="E5" s="5">
        <v>5.4827713660285861E-2</v>
      </c>
      <c r="F5" s="5">
        <v>2.1144499381866356E-3</v>
      </c>
      <c r="G5" s="5">
        <v>38.565349474315674</v>
      </c>
      <c r="H5" s="5">
        <v>1.911613402001769</v>
      </c>
      <c r="I5" s="5">
        <v>5.5034148884285858E-2</v>
      </c>
      <c r="J5" s="5">
        <v>-4.0057858324494759</v>
      </c>
      <c r="K5" s="6">
        <v>-0.22823276331285225</v>
      </c>
    </row>
    <row r="6" spans="1:21" s="1" customFormat="1" ht="21">
      <c r="A6" s="1">
        <v>13</v>
      </c>
      <c r="B6" s="1" t="s">
        <v>47</v>
      </c>
      <c r="C6" s="2">
        <v>0.78277777777777768</v>
      </c>
      <c r="D6" s="5">
        <v>121.56666666666659</v>
      </c>
      <c r="E6" s="5">
        <v>5.4478461955996114E-2</v>
      </c>
      <c r="F6" s="5">
        <v>1.9827214824450429E-3</v>
      </c>
      <c r="G6" s="5">
        <v>36.394593592721954</v>
      </c>
      <c r="H6" s="5">
        <v>1.8040130277722455</v>
      </c>
      <c r="I6" s="5">
        <v>5.4691257111996114E-2</v>
      </c>
      <c r="J6" s="5">
        <v>-11.770017707316441</v>
      </c>
      <c r="K6" s="6">
        <v>-6.4573381479320346</v>
      </c>
    </row>
    <row r="7" spans="1:21" s="7" customFormat="1" ht="21">
      <c r="A7" s="7">
        <v>35</v>
      </c>
      <c r="B7" s="8" t="s">
        <v>75</v>
      </c>
      <c r="C7" s="9">
        <v>0.87968750000000007</v>
      </c>
      <c r="D7" s="10">
        <v>261.11666666666684</v>
      </c>
      <c r="E7" s="10">
        <v>5.4532442218412483E-2</v>
      </c>
      <c r="F7" s="10">
        <v>2.1450992276572439E-3</v>
      </c>
      <c r="G7" s="10">
        <v>39.336203191959129</v>
      </c>
      <c r="H7" s="10">
        <v>1.9498232021907056</v>
      </c>
      <c r="I7" s="10">
        <v>5.4989511276412481E-2</v>
      </c>
      <c r="J7" s="10">
        <v>-5.0165325632735005</v>
      </c>
      <c r="K7" s="11">
        <v>-1.0391369203412992</v>
      </c>
    </row>
    <row r="8" spans="1:21" s="7" customFormat="1" ht="21">
      <c r="A8" s="7">
        <v>36</v>
      </c>
      <c r="B8" s="8" t="s">
        <v>76</v>
      </c>
      <c r="C8" s="9">
        <v>0.85674768518518529</v>
      </c>
      <c r="D8" s="10">
        <v>228.08333333333354</v>
      </c>
      <c r="E8" s="10">
        <v>5.4533850370013029E-2</v>
      </c>
      <c r="F8" s="10">
        <v>1.9858912908536806E-3</v>
      </c>
      <c r="G8" s="10">
        <v>36.415754203662075</v>
      </c>
      <c r="H8" s="10">
        <v>1.8050619203148794</v>
      </c>
      <c r="I8" s="10">
        <v>5.493309656001303E-2</v>
      </c>
      <c r="J8" s="10">
        <v>-6.2939529468401076</v>
      </c>
      <c r="K8" s="11">
        <v>-2.063988614358081</v>
      </c>
    </row>
    <row r="9" spans="1:21" s="7" customFormat="1" ht="21">
      <c r="A9" s="7">
        <v>37</v>
      </c>
      <c r="B9" s="8" t="s">
        <v>77</v>
      </c>
      <c r="C9" s="9">
        <v>0.86947916666666669</v>
      </c>
      <c r="D9" s="10">
        <v>246.41666666666677</v>
      </c>
      <c r="E9" s="10">
        <v>5.4728462130103947E-2</v>
      </c>
      <c r="F9" s="10">
        <v>1.8989495796185084E-3</v>
      </c>
      <c r="G9" s="10">
        <v>34.69766015175442</v>
      </c>
      <c r="H9" s="10">
        <v>1.7198991599537021</v>
      </c>
      <c r="I9" s="10">
        <v>5.5159799720103944E-2</v>
      </c>
      <c r="J9" s="10">
        <v>-1.1606250458616785</v>
      </c>
      <c r="K9" s="11">
        <v>2.0543892218976012</v>
      </c>
    </row>
    <row r="10" spans="1:21" s="7" customFormat="1" ht="21">
      <c r="A10" s="7">
        <v>38</v>
      </c>
      <c r="B10" s="8" t="s">
        <v>78</v>
      </c>
      <c r="C10" s="9">
        <v>0.87206018518518524</v>
      </c>
      <c r="D10" s="10">
        <v>250.13333333333347</v>
      </c>
      <c r="E10" s="10">
        <v>5.4639007580141633E-2</v>
      </c>
      <c r="F10" s="10">
        <v>2.0862751530115668E-3</v>
      </c>
      <c r="G10" s="10">
        <v>38.182888844595638</v>
      </c>
      <c r="H10" s="10">
        <v>1.8926555324251486</v>
      </c>
      <c r="I10" s="10">
        <v>5.5076850972141635E-2</v>
      </c>
      <c r="J10" s="10">
        <v>-3.0388658348096271</v>
      </c>
      <c r="K10" s="11">
        <v>0.5475099837954911</v>
      </c>
    </row>
    <row r="11" spans="1:21" s="7" customFormat="1" ht="21">
      <c r="A11" s="7">
        <v>39</v>
      </c>
      <c r="B11" s="8" t="s">
        <v>79</v>
      </c>
      <c r="C11" s="9">
        <v>0.87458333333333327</v>
      </c>
      <c r="D11" s="10">
        <v>253.76666666666662</v>
      </c>
      <c r="E11" s="10">
        <v>5.4492754926286559E-2</v>
      </c>
      <c r="F11" s="10">
        <v>1.9403531598650194E-3</v>
      </c>
      <c r="G11" s="10">
        <v>35.607543837520673</v>
      </c>
      <c r="H11" s="10">
        <v>1.7650004198069789</v>
      </c>
      <c r="I11" s="10">
        <v>5.4936958250286556E-2</v>
      </c>
      <c r="J11" s="10">
        <v>-6.2065111907653261</v>
      </c>
      <c r="K11" s="11">
        <v>-1.9938356459274775</v>
      </c>
    </row>
    <row r="12" spans="1:21" s="7" customFormat="1" ht="21">
      <c r="A12" s="7">
        <v>40</v>
      </c>
      <c r="B12" s="8" t="s">
        <v>80</v>
      </c>
      <c r="C12" s="9">
        <v>0.87715277777777778</v>
      </c>
      <c r="D12" s="10">
        <v>257.46666666666675</v>
      </c>
      <c r="E12" s="10">
        <v>5.4434996230567211E-2</v>
      </c>
      <c r="F12" s="10">
        <v>1.8542773666568632E-3</v>
      </c>
      <c r="G12" s="10">
        <v>34.064067145385778</v>
      </c>
      <c r="H12" s="10">
        <v>1.6884931206230971</v>
      </c>
      <c r="I12" s="10">
        <v>5.4885676182567213E-2</v>
      </c>
      <c r="J12" s="10">
        <v>-7.3677110123205978</v>
      </c>
      <c r="K12" s="11">
        <v>-2.9254456464585799</v>
      </c>
    </row>
    <row r="13" spans="1:21" s="7" customFormat="1" ht="21">
      <c r="A13" s="7">
        <v>41</v>
      </c>
      <c r="B13" s="8" t="s">
        <v>81</v>
      </c>
      <c r="C13" s="9">
        <v>0.8924537037037038</v>
      </c>
      <c r="D13" s="10">
        <v>279.50000000000023</v>
      </c>
      <c r="E13" s="10">
        <v>5.4577430956060075E-2</v>
      </c>
      <c r="F13" s="10">
        <v>1.9735425633606259E-3</v>
      </c>
      <c r="G13" s="10">
        <v>36.160415189742295</v>
      </c>
      <c r="H13" s="10">
        <v>1.7924052352927964</v>
      </c>
      <c r="I13" s="10">
        <v>5.5066678936060078E-2</v>
      </c>
      <c r="J13" s="10">
        <v>-3.2691952073965354</v>
      </c>
      <c r="K13" s="11">
        <v>0.36272081750832186</v>
      </c>
    </row>
    <row r="14" spans="1:21" s="7" customFormat="1" ht="21">
      <c r="A14" s="7">
        <v>42</v>
      </c>
      <c r="B14" s="8" t="s">
        <v>82</v>
      </c>
      <c r="C14" s="9">
        <v>0.89498842592592587</v>
      </c>
      <c r="D14" s="10">
        <v>283.14999999999998</v>
      </c>
      <c r="E14" s="10">
        <v>5.460536869577734E-2</v>
      </c>
      <c r="F14" s="10">
        <v>1.9968748032643136E-3</v>
      </c>
      <c r="G14" s="10">
        <v>36.569202826731079</v>
      </c>
      <c r="H14" s="10">
        <v>1.8126680861703914</v>
      </c>
      <c r="I14" s="10">
        <v>5.5101005781777339E-2</v>
      </c>
      <c r="J14" s="10">
        <v>-2.4919190776665516</v>
      </c>
      <c r="K14" s="11">
        <v>0.98631565638851448</v>
      </c>
    </row>
    <row r="15" spans="1:21" s="7" customFormat="1" ht="21">
      <c r="A15" s="7">
        <v>43</v>
      </c>
      <c r="B15" s="8" t="s">
        <v>83</v>
      </c>
      <c r="C15" s="9">
        <v>0.89755787037037038</v>
      </c>
      <c r="D15" s="10">
        <v>286.85000000000008</v>
      </c>
      <c r="E15" s="10">
        <v>5.4508226259952421E-2</v>
      </c>
      <c r="F15" s="10">
        <v>1.7830114111285775E-3</v>
      </c>
      <c r="G15" s="10">
        <v>32.71086831234075</v>
      </c>
      <c r="H15" s="10">
        <v>1.6214175447477943</v>
      </c>
      <c r="I15" s="10">
        <v>5.5010339973952424E-2</v>
      </c>
      <c r="J15" s="10">
        <v>-4.5449002570455832</v>
      </c>
      <c r="K15" s="11">
        <v>-0.66075469456117197</v>
      </c>
    </row>
    <row r="17" spans="1:11">
      <c r="A17" s="7" t="s">
        <v>71</v>
      </c>
      <c r="B17" s="13"/>
      <c r="C17" s="13">
        <f t="shared" ref="C17:K17" si="0">MIN(C2:C15)</f>
        <v>0.75474537037037026</v>
      </c>
      <c r="D17" s="13">
        <f t="shared" si="0"/>
        <v>81.199999999999903</v>
      </c>
      <c r="E17" s="13">
        <f t="shared" si="0"/>
        <v>5.4414376983241627E-2</v>
      </c>
      <c r="F17" s="13">
        <f t="shared" si="0"/>
        <v>1.7830114111285775E-3</v>
      </c>
      <c r="G17" s="13">
        <f t="shared" si="0"/>
        <v>32.71086831234075</v>
      </c>
      <c r="H17" s="13">
        <f t="shared" si="0"/>
        <v>1.6214175447477943</v>
      </c>
      <c r="I17" s="13">
        <f t="shared" si="0"/>
        <v>5.456937844524163E-2</v>
      </c>
      <c r="J17" s="13">
        <f t="shared" si="0"/>
        <v>-14.529763801433347</v>
      </c>
      <c r="K17" s="13">
        <f t="shared" si="0"/>
        <v>-8.6714334418519492</v>
      </c>
    </row>
    <row r="18" spans="1:11">
      <c r="A18" s="7" t="s">
        <v>70</v>
      </c>
      <c r="B18" s="13"/>
      <c r="C18" s="13">
        <f t="shared" ref="C18:K18" si="1">MAX(C2:C15)</f>
        <v>0.89755787037037038</v>
      </c>
      <c r="D18" s="13">
        <f t="shared" si="1"/>
        <v>286.85000000000008</v>
      </c>
      <c r="E18" s="13">
        <f t="shared" si="1"/>
        <v>5.4827713660285861E-2</v>
      </c>
      <c r="F18" s="13">
        <f t="shared" si="1"/>
        <v>2.1693327905896289E-3</v>
      </c>
      <c r="G18" s="13">
        <f t="shared" si="1"/>
        <v>39.674142123864335</v>
      </c>
      <c r="H18" s="13">
        <f t="shared" si="1"/>
        <v>1.966574213139495</v>
      </c>
      <c r="I18" s="13">
        <f t="shared" si="1"/>
        <v>5.5159799720103944E-2</v>
      </c>
      <c r="J18" s="13">
        <f t="shared" si="1"/>
        <v>-1.1606250458616785</v>
      </c>
      <c r="K18" s="13">
        <f t="shared" si="1"/>
        <v>2.0543892218976012</v>
      </c>
    </row>
    <row r="19" spans="1:11">
      <c r="A19" t="s">
        <v>73</v>
      </c>
      <c r="B19" s="13"/>
      <c r="C19" s="13">
        <f t="shared" ref="C19:K19" si="2">MEDIAN(C2:C15)</f>
        <v>0.87076967592592602</v>
      </c>
      <c r="D19" s="13">
        <f t="shared" si="2"/>
        <v>248.27500000000012</v>
      </c>
      <c r="E19" s="13">
        <f t="shared" si="2"/>
        <v>5.4555640663036552E-2</v>
      </c>
      <c r="F19" s="13">
        <f t="shared" si="2"/>
        <v>1.9843063866493618E-3</v>
      </c>
      <c r="G19" s="13">
        <f t="shared" si="2"/>
        <v>36.405173898192018</v>
      </c>
      <c r="H19" s="13">
        <f t="shared" si="2"/>
        <v>1.8045374740435625</v>
      </c>
      <c r="I19" s="13">
        <f t="shared" si="2"/>
        <v>5.4963234763349522E-2</v>
      </c>
      <c r="J19" s="13">
        <f t="shared" si="2"/>
        <v>-5.6115218770194133</v>
      </c>
      <c r="K19" s="13">
        <f t="shared" si="2"/>
        <v>-1.5164862831343884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DF6D-B9FD-734A-8B11-E2458C678C63}">
  <dimension ref="A1:K13"/>
  <sheetViews>
    <sheetView workbookViewId="0">
      <selection activeCell="B11" sqref="B11:B16"/>
    </sheetView>
  </sheetViews>
  <sheetFormatPr baseColWidth="10" defaultRowHeight="16"/>
  <sheetData>
    <row r="1" spans="1:11">
      <c r="A1" t="str">
        <f>CONCATENATE(Tabelle1!A1," Fakos II HS")</f>
        <v xml:space="preserve"> Fakos II HS</v>
      </c>
      <c r="B1" t="str">
        <f>CONCATENATE(Tabelle1!B1," Fakos II HS")</f>
        <v>Probe Fakos II HS</v>
      </c>
      <c r="C1" t="str">
        <f>CONCATENATE(Tabelle1!C1," Fakos II HS")</f>
        <v>Zeit Fakos II HS</v>
      </c>
      <c r="D1" t="str">
        <f>CONCATENATE(Tabelle1!D1," Fakos II HS")</f>
        <v>Zeit (min) Fakos II HS</v>
      </c>
      <c r="E1" t="str">
        <f>CONCATENATE(Tabelle1!E1," Fakos II HS")</f>
        <v>34S/32S_back Fakos II HS</v>
      </c>
      <c r="F1" t="str">
        <f>CONCATENATE(Tabelle1!F1," Fakos II HS")</f>
        <v>Stabw Fakos II HS</v>
      </c>
      <c r="G1" t="str">
        <f>CONCATENATE(Tabelle1!G1," Fakos II HS")</f>
        <v>RSD (‰) Fakos II HS</v>
      </c>
      <c r="H1" t="str">
        <f>CONCATENATE(Tabelle1!H1," Fakos II HS")</f>
        <v>RSD_mean (‰) Fakos II HS</v>
      </c>
      <c r="I1" t="str">
        <f>CONCATENATE(Tabelle1!I1," Fakos II HS")</f>
        <v>34S/32S_back_drift Fakos II HS</v>
      </c>
      <c r="J1" t="str">
        <f>CONCATENATE(Tabelle1!J1," Fakos II HS")</f>
        <v>d34S_VCDT_back_drift_corr_MBmeth2 Fakos II HS</v>
      </c>
      <c r="K1" t="str">
        <f>CONCATENATE(Tabelle1!K1," Fakos II HS")</f>
        <v>d34S_VCDT_back_drift_corr_MBmeth1 Fakos II HS</v>
      </c>
    </row>
    <row r="2" spans="1:11" s="1" customFormat="1" ht="21">
      <c r="A2" s="1">
        <v>31</v>
      </c>
      <c r="B2" s="1" t="s">
        <v>23</v>
      </c>
      <c r="C2" s="1">
        <v>0.62795138888888891</v>
      </c>
      <c r="D2" s="5">
        <v>115.0333333333333</v>
      </c>
      <c r="E2" s="5">
        <v>5.4917584549461891E-2</v>
      </c>
      <c r="F2" s="5">
        <v>1.9013183317836981E-3</v>
      </c>
      <c r="G2" s="5">
        <v>34.621302946622919</v>
      </c>
      <c r="H2" s="5">
        <v>1.7161142738147606</v>
      </c>
      <c r="I2" s="5">
        <v>5.5223669844128555E-2</v>
      </c>
      <c r="J2" s="5">
        <v>-10.085340130858839</v>
      </c>
      <c r="K2" s="6">
        <v>-5.0416212696307028</v>
      </c>
    </row>
    <row r="3" spans="1:11" s="1" customFormat="1" ht="21">
      <c r="A3" s="1">
        <v>32</v>
      </c>
      <c r="B3" s="1" t="s">
        <v>24</v>
      </c>
      <c r="C3" s="1">
        <v>0.63052083333333331</v>
      </c>
      <c r="D3" s="5">
        <v>118.73333333333323</v>
      </c>
      <c r="E3" s="5">
        <v>5.4836244201565666E-2</v>
      </c>
      <c r="F3" s="5">
        <v>2.0381795288369523E-3</v>
      </c>
      <c r="G3" s="5">
        <v>37.168474218348436</v>
      </c>
      <c r="H3" s="5">
        <v>1.8423728662195114</v>
      </c>
      <c r="I3" s="5">
        <v>5.5152174604232329E-2</v>
      </c>
      <c r="J3" s="5">
        <v>-11.704234678245342</v>
      </c>
      <c r="K3" s="6">
        <v>-6.32974261641683</v>
      </c>
    </row>
    <row r="4" spans="1:11" s="1" customFormat="1" ht="21">
      <c r="A4" s="1">
        <v>33</v>
      </c>
      <c r="B4" s="1" t="s">
        <v>25</v>
      </c>
      <c r="C4" s="1">
        <v>0.63304398148148155</v>
      </c>
      <c r="D4" s="5">
        <v>122.36666666666672</v>
      </c>
      <c r="E4" s="5">
        <v>5.4952848738306304E-2</v>
      </c>
      <c r="F4" s="5">
        <v>1.9317844927446903E-3</v>
      </c>
      <c r="G4" s="5">
        <v>35.153491349359108</v>
      </c>
      <c r="H4" s="5">
        <v>1.7424938735572175</v>
      </c>
      <c r="I4" s="5">
        <v>5.5278446859639639E-2</v>
      </c>
      <c r="J4" s="5">
        <v>-8.8450028460030978</v>
      </c>
      <c r="K4" s="6">
        <v>-4.0547102096011312</v>
      </c>
    </row>
    <row r="5" spans="1:11" s="1" customFormat="1" ht="21">
      <c r="A5" s="1">
        <v>34</v>
      </c>
      <c r="B5" s="1" t="s">
        <v>26</v>
      </c>
      <c r="C5" s="1">
        <v>0.635625</v>
      </c>
      <c r="D5" s="5">
        <v>126.08333333333327</v>
      </c>
      <c r="E5" s="5">
        <v>5.4868340982579929E-2</v>
      </c>
      <c r="F5" s="5">
        <v>1.915494226326136E-3</v>
      </c>
      <c r="G5" s="5">
        <v>34.910737084875294</v>
      </c>
      <c r="H5" s="5">
        <v>1.7304609914050824</v>
      </c>
      <c r="I5" s="5">
        <v>5.5203828559246597E-2</v>
      </c>
      <c r="J5" s="5">
        <v>-10.534614067909359</v>
      </c>
      <c r="K5" s="6">
        <v>-5.3990993708470398</v>
      </c>
    </row>
    <row r="6" spans="1:11" s="1" customFormat="1" ht="21">
      <c r="A6" s="1">
        <v>35</v>
      </c>
      <c r="B6" s="1" t="s">
        <v>27</v>
      </c>
      <c r="C6" s="1">
        <v>0.63814814814814813</v>
      </c>
      <c r="D6" s="5">
        <v>129.71666666666658</v>
      </c>
      <c r="E6" s="5">
        <v>5.5090165867565564E-2</v>
      </c>
      <c r="F6" s="5">
        <v>1.9883885032039761E-3</v>
      </c>
      <c r="G6" s="5">
        <v>36.093347549251867</v>
      </c>
      <c r="H6" s="5">
        <v>1.7890808157776168</v>
      </c>
      <c r="I6" s="5">
        <v>5.5435321162898898E-2</v>
      </c>
      <c r="J6" s="5">
        <v>-5.2928369320194406</v>
      </c>
      <c r="K6" s="6">
        <v>-1.22832429798303</v>
      </c>
    </row>
    <row r="7" spans="1:11" s="1" customFormat="1" ht="21">
      <c r="A7" s="1">
        <v>36</v>
      </c>
      <c r="B7" s="1" t="s">
        <v>28</v>
      </c>
      <c r="C7" s="1">
        <v>0.65092592592592591</v>
      </c>
      <c r="D7" s="5">
        <v>148.11666666666659</v>
      </c>
      <c r="E7" s="5">
        <v>5.498568232127362E-2</v>
      </c>
      <c r="F7" s="5">
        <v>1.8890172315718567E-3</v>
      </c>
      <c r="G7" s="5">
        <v>34.354711114333263</v>
      </c>
      <c r="H7" s="5">
        <v>1.7028998072945358</v>
      </c>
      <c r="I7" s="5">
        <v>5.537979707260695E-2</v>
      </c>
      <c r="J7" s="5">
        <v>-6.5500905219465722</v>
      </c>
      <c r="K7" s="6">
        <v>-2.2286953166655898</v>
      </c>
    </row>
    <row r="8" spans="1:11" s="1" customFormat="1" ht="21">
      <c r="A8" s="1">
        <v>37</v>
      </c>
      <c r="B8" s="1" t="s">
        <v>29</v>
      </c>
      <c r="C8" s="1">
        <v>0.65344907407407404</v>
      </c>
      <c r="D8" s="5">
        <v>151.74999999999989</v>
      </c>
      <c r="E8" s="5">
        <v>5.4853370417027904E-2</v>
      </c>
      <c r="F8" s="5">
        <v>1.9352691638965299E-3</v>
      </c>
      <c r="G8" s="5">
        <v>35.2807703370543</v>
      </c>
      <c r="H8" s="5">
        <v>1.7488028587469766</v>
      </c>
      <c r="I8" s="5">
        <v>5.5257152887027906E-2</v>
      </c>
      <c r="J8" s="5">
        <v>-9.3271705567957781</v>
      </c>
      <c r="K8" s="6">
        <v>-4.4383612151626117</v>
      </c>
    </row>
    <row r="9" spans="1:11" s="1" customFormat="1" ht="21">
      <c r="A9" s="1">
        <v>38</v>
      </c>
      <c r="B9" s="1" t="s">
        <v>30</v>
      </c>
      <c r="C9" s="1">
        <v>0.6560300925925926</v>
      </c>
      <c r="D9" s="5">
        <v>155.46666666666661</v>
      </c>
      <c r="E9" s="5">
        <v>5.474978601449336E-2</v>
      </c>
      <c r="F9" s="5">
        <v>1.8431032815513823E-3</v>
      </c>
      <c r="G9" s="5">
        <v>33.664118450864372</v>
      </c>
      <c r="H9" s="5">
        <v>1.6686683998573897</v>
      </c>
      <c r="I9" s="5">
        <v>5.5163457939826695E-2</v>
      </c>
      <c r="J9" s="5">
        <v>-11.448741718202655</v>
      </c>
      <c r="K9" s="6">
        <v>-6.1264520831848523</v>
      </c>
    </row>
    <row r="11" spans="1:11">
      <c r="A11" s="7" t="s">
        <v>71</v>
      </c>
      <c r="B11" s="13"/>
      <c r="C11" s="13">
        <f t="shared" ref="C11:K11" si="0">MIN(C2:C9)</f>
        <v>0.62795138888888891</v>
      </c>
      <c r="D11" s="13">
        <f t="shared" si="0"/>
        <v>115.0333333333333</v>
      </c>
      <c r="E11" s="13">
        <f t="shared" si="0"/>
        <v>5.474978601449336E-2</v>
      </c>
      <c r="F11" s="13">
        <f t="shared" si="0"/>
        <v>1.8431032815513823E-3</v>
      </c>
      <c r="G11" s="13">
        <f t="shared" si="0"/>
        <v>33.664118450864372</v>
      </c>
      <c r="H11" s="13">
        <f t="shared" si="0"/>
        <v>1.6686683998573897</v>
      </c>
      <c r="I11" s="13">
        <f t="shared" si="0"/>
        <v>5.5152174604232329E-2</v>
      </c>
      <c r="J11" s="13">
        <f t="shared" si="0"/>
        <v>-11.704234678245342</v>
      </c>
      <c r="K11" s="13">
        <f t="shared" si="0"/>
        <v>-6.32974261641683</v>
      </c>
    </row>
    <row r="12" spans="1:11">
      <c r="A12" s="7" t="s">
        <v>70</v>
      </c>
      <c r="B12" s="13"/>
      <c r="C12" s="13">
        <f t="shared" ref="C12:K12" si="1">MAX(C2:C9)</f>
        <v>0.6560300925925926</v>
      </c>
      <c r="D12" s="13">
        <f t="shared" si="1"/>
        <v>155.46666666666661</v>
      </c>
      <c r="E12" s="13">
        <f t="shared" si="1"/>
        <v>5.5090165867565564E-2</v>
      </c>
      <c r="F12" s="13">
        <f t="shared" si="1"/>
        <v>2.0381795288369523E-3</v>
      </c>
      <c r="G12" s="13">
        <f t="shared" si="1"/>
        <v>37.168474218348436</v>
      </c>
      <c r="H12" s="13">
        <f t="shared" si="1"/>
        <v>1.8423728662195114</v>
      </c>
      <c r="I12" s="13">
        <f t="shared" si="1"/>
        <v>5.5435321162898898E-2</v>
      </c>
      <c r="J12" s="13">
        <f t="shared" si="1"/>
        <v>-5.2928369320194406</v>
      </c>
      <c r="K12" s="13">
        <f t="shared" si="1"/>
        <v>-1.22832429798303</v>
      </c>
    </row>
    <row r="13" spans="1:11">
      <c r="A13" s="28" t="s">
        <v>73</v>
      </c>
      <c r="B13" s="13"/>
      <c r="C13" s="13">
        <f t="shared" ref="C13:K13" si="2">MEDIAN(C2:C9)</f>
        <v>0.63688657407407412</v>
      </c>
      <c r="D13" s="13">
        <f t="shared" si="2"/>
        <v>127.89999999999992</v>
      </c>
      <c r="E13" s="13">
        <f t="shared" si="2"/>
        <v>5.489296276602091E-2</v>
      </c>
      <c r="F13" s="13">
        <f t="shared" si="2"/>
        <v>1.9236393595354132E-3</v>
      </c>
      <c r="G13" s="13">
        <f t="shared" si="2"/>
        <v>35.032114217117197</v>
      </c>
      <c r="H13" s="13">
        <f t="shared" si="2"/>
        <v>1.7364774324811498</v>
      </c>
      <c r="I13" s="13">
        <f t="shared" si="2"/>
        <v>5.5240411365578231E-2</v>
      </c>
      <c r="J13" s="13">
        <f t="shared" si="2"/>
        <v>-9.7062553438273085</v>
      </c>
      <c r="K13" s="13">
        <f t="shared" si="2"/>
        <v>-4.7399912423966573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5727-F397-4846-9D41-B73261477341}">
  <dimension ref="A1:K18"/>
  <sheetViews>
    <sheetView tabSelected="1" workbookViewId="0">
      <selection activeCell="N8" sqref="N8"/>
    </sheetView>
  </sheetViews>
  <sheetFormatPr baseColWidth="10" defaultRowHeight="16"/>
  <sheetData>
    <row r="1" spans="1:11">
      <c r="A1" t="str">
        <f>CONCATENATE(Tabelle1!A1," Kaspakas I")</f>
        <v xml:space="preserve"> Kaspakas I</v>
      </c>
      <c r="B1" t="str">
        <f>CONCATENATE(Tabelle1!B1," Kaspakas I")</f>
        <v>Probe Kaspakas I</v>
      </c>
      <c r="C1" t="str">
        <f>CONCATENATE(Tabelle1!C1," Kaspakas I")</f>
        <v>Zeit Kaspakas I</v>
      </c>
      <c r="D1" t="str">
        <f>CONCATENATE(Tabelle1!D1," Kaspakas I")</f>
        <v>Zeit (min) Kaspakas I</v>
      </c>
      <c r="E1" t="str">
        <f>CONCATENATE(Tabelle1!E1," Kaspakas I")</f>
        <v>34S/32S_back Kaspakas I</v>
      </c>
      <c r="F1" t="str">
        <f>CONCATENATE(Tabelle1!F1," Kaspakas I")</f>
        <v>Stabw Kaspakas I</v>
      </c>
      <c r="G1" t="str">
        <f>CONCATENATE(Tabelle1!G1," Kaspakas I")</f>
        <v>RSD (‰) Kaspakas I</v>
      </c>
      <c r="H1" t="str">
        <f>CONCATENATE(Tabelle1!H1," Kaspakas I")</f>
        <v>RSD_mean (‰) Kaspakas I</v>
      </c>
      <c r="I1" t="str">
        <f>CONCATENATE(Tabelle1!I1," Kaspakas I")</f>
        <v>34S/32S_back_drift Kaspakas I</v>
      </c>
      <c r="J1" t="str">
        <f>CONCATENATE(Tabelle1!J1," Kaspakas I")</f>
        <v>d34S_VCDT_back_drift_corr_MBmeth2 Kaspakas I</v>
      </c>
      <c r="K1" t="str">
        <f>CONCATENATE(Tabelle1!K1," Kaspakas I")</f>
        <v>d34S_VCDT_back_drift_corr_MBmeth1 Kaspakas I</v>
      </c>
    </row>
    <row r="2" spans="1:11" s="1" customFormat="1" ht="21">
      <c r="A2" s="1">
        <v>2</v>
      </c>
      <c r="B2" s="1" t="s">
        <v>0</v>
      </c>
      <c r="C2" s="1">
        <v>0.56931712962962966</v>
      </c>
      <c r="D2" s="5">
        <v>30.599999999999987</v>
      </c>
      <c r="E2" s="5">
        <v>5.4903785839478671E-2</v>
      </c>
      <c r="F2" s="5">
        <v>2.0241149918479862E-3</v>
      </c>
      <c r="G2" s="5">
        <v>36.866583258317725</v>
      </c>
      <c r="H2" s="5">
        <v>1.8274086868978061</v>
      </c>
      <c r="I2" s="5">
        <v>5.4985207543478673E-2</v>
      </c>
      <c r="J2" s="5">
        <v>-15.484934828906688</v>
      </c>
      <c r="K2" s="6">
        <v>-9.33796855536173</v>
      </c>
    </row>
    <row r="3" spans="1:11" s="1" customFormat="1" ht="21">
      <c r="A3" s="1">
        <v>4</v>
      </c>
      <c r="B3" s="1" t="s">
        <v>1</v>
      </c>
      <c r="C3" s="1">
        <v>0.56165509259259261</v>
      </c>
      <c r="D3" s="5">
        <v>19.566666666666634</v>
      </c>
      <c r="E3" s="5">
        <v>5.4610147053097961E-2</v>
      </c>
      <c r="F3" s="5">
        <v>2.090613902062935E-3</v>
      </c>
      <c r="G3" s="5">
        <v>38.282517350305092</v>
      </c>
      <c r="H3" s="5">
        <v>1.8975939341077896</v>
      </c>
      <c r="I3" s="5">
        <v>5.4662210822431292E-2</v>
      </c>
      <c r="J3" s="5">
        <v>-22.798675314095078</v>
      </c>
      <c r="K3" s="6">
        <v>-15.157362572738698</v>
      </c>
    </row>
    <row r="4" spans="1:11" s="1" customFormat="1" ht="21">
      <c r="A4" s="1">
        <v>5</v>
      </c>
      <c r="B4" s="1" t="s">
        <v>2</v>
      </c>
      <c r="C4" s="1">
        <v>0.56422453703703701</v>
      </c>
      <c r="D4" s="5">
        <v>23.266666666666573</v>
      </c>
      <c r="E4" s="5">
        <v>5.4763013576430326E-2</v>
      </c>
      <c r="F4" s="5">
        <v>2.1283398929581245E-3</v>
      </c>
      <c r="G4" s="5">
        <v>38.864550249552906</v>
      </c>
      <c r="H4" s="5">
        <v>1.9264442338139824</v>
      </c>
      <c r="I4" s="5">
        <v>5.4824922453763657E-2</v>
      </c>
      <c r="J4" s="5">
        <v>-19.114332508299327</v>
      </c>
      <c r="K4" s="6">
        <v>-12.225806206275447</v>
      </c>
    </row>
    <row r="5" spans="1:11" s="1" customFormat="1" ht="21">
      <c r="A5" s="1">
        <v>6</v>
      </c>
      <c r="B5" s="1" t="s">
        <v>3</v>
      </c>
      <c r="C5" s="1">
        <v>0.56674768518518526</v>
      </c>
      <c r="D5" s="5">
        <v>26.900000000000048</v>
      </c>
      <c r="E5" s="5">
        <v>5.4769026638246968E-2</v>
      </c>
      <c r="F5" s="5">
        <v>2.2466407840152757E-3</v>
      </c>
      <c r="G5" s="5">
        <v>41.020279561557416</v>
      </c>
      <c r="H5" s="5">
        <v>2.0332997686422196</v>
      </c>
      <c r="I5" s="5">
        <v>5.4840603234246971E-2</v>
      </c>
      <c r="J5" s="5">
        <v>-18.759266491875564</v>
      </c>
      <c r="K5" s="6">
        <v>-11.943287424547533</v>
      </c>
    </row>
    <row r="6" spans="1:11" s="1" customFormat="1" ht="21">
      <c r="A6" s="1">
        <v>7</v>
      </c>
      <c r="B6" s="1" t="s">
        <v>4</v>
      </c>
      <c r="C6" s="1">
        <v>0.58203703703703702</v>
      </c>
      <c r="D6" s="5">
        <v>48.916666666666586</v>
      </c>
      <c r="E6" s="5">
        <v>5.486092699040851E-2</v>
      </c>
      <c r="F6" s="5">
        <v>1.9565131863570938E-3</v>
      </c>
      <c r="G6" s="5">
        <v>35.663144858984182</v>
      </c>
      <c r="H6" s="5">
        <v>1.7677564601189024</v>
      </c>
      <c r="I6" s="5">
        <v>5.4991086413741841E-2</v>
      </c>
      <c r="J6" s="5">
        <v>-15.35181728111391</v>
      </c>
      <c r="K6" s="6">
        <v>-9.2320496397531038</v>
      </c>
    </row>
    <row r="7" spans="1:11" s="1" customFormat="1" ht="21">
      <c r="A7" s="1">
        <v>8</v>
      </c>
      <c r="B7" s="1" t="s">
        <v>5</v>
      </c>
      <c r="C7" s="1">
        <v>0.58461805555555557</v>
      </c>
      <c r="D7" s="5">
        <v>52.633333333333297</v>
      </c>
      <c r="E7" s="5">
        <v>5.4645923715310095E-2</v>
      </c>
      <c r="F7" s="5">
        <v>1.8804597767018674E-3</v>
      </c>
      <c r="G7" s="5">
        <v>34.411711777415171</v>
      </c>
      <c r="H7" s="5">
        <v>1.7057252252657364</v>
      </c>
      <c r="I7" s="5">
        <v>5.4785972593976759E-2</v>
      </c>
      <c r="J7" s="5">
        <v>-19.996289345173864</v>
      </c>
      <c r="K7" s="6">
        <v>-12.927561259040488</v>
      </c>
    </row>
    <row r="8" spans="1:11" s="1" customFormat="1" ht="21">
      <c r="A8" s="1">
        <v>9</v>
      </c>
      <c r="B8" s="1" t="s">
        <v>6</v>
      </c>
      <c r="C8" s="1">
        <v>0.58714120370370371</v>
      </c>
      <c r="D8" s="5">
        <v>56.266666666666616</v>
      </c>
      <c r="E8" s="5">
        <v>5.460506139938167E-2</v>
      </c>
      <c r="F8" s="5">
        <v>1.9657645264622341E-3</v>
      </c>
      <c r="G8" s="5">
        <v>35.999676148784516</v>
      </c>
      <c r="H8" s="5">
        <v>1.7844376968390234</v>
      </c>
      <c r="I8" s="5">
        <v>5.4754777996715E-2</v>
      </c>
      <c r="J8" s="5">
        <v>-20.702640753858986</v>
      </c>
      <c r="K8" s="6">
        <v>-13.489590657019823</v>
      </c>
    </row>
    <row r="9" spans="1:11" s="1" customFormat="1" ht="21">
      <c r="A9" s="1">
        <v>10</v>
      </c>
      <c r="B9" s="1" t="s">
        <v>7</v>
      </c>
      <c r="C9" s="1">
        <v>0.58971064814814811</v>
      </c>
      <c r="D9" s="5">
        <v>59.966666666666555</v>
      </c>
      <c r="E9" s="5">
        <v>5.4527229828271261E-2</v>
      </c>
      <c r="F9" s="5">
        <v>1.9443278964531986E-3</v>
      </c>
      <c r="G9" s="5">
        <v>35.657925454432387</v>
      </c>
      <c r="H9" s="5">
        <v>1.7674977438404897</v>
      </c>
      <c r="I9" s="5">
        <v>5.4686791533604596E-2</v>
      </c>
      <c r="J9" s="5">
        <v>-22.242084702648896</v>
      </c>
      <c r="K9" s="6">
        <v>-14.714494784233034</v>
      </c>
    </row>
    <row r="10" spans="1:11" s="1" customFormat="1" ht="21">
      <c r="A10" s="1">
        <v>11</v>
      </c>
      <c r="B10" s="1" t="s">
        <v>8</v>
      </c>
      <c r="C10" s="1">
        <v>0.59224537037037039</v>
      </c>
      <c r="D10" s="5">
        <v>63.616666666666646</v>
      </c>
      <c r="E10" s="5">
        <v>5.4705754762919376E-2</v>
      </c>
      <c r="F10" s="5">
        <v>2.0378561681525091E-3</v>
      </c>
      <c r="G10" s="5">
        <v>37.251221137228647</v>
      </c>
      <c r="H10" s="5">
        <v>1.846474478710048</v>
      </c>
      <c r="I10" s="5">
        <v>5.4875028534252711E-2</v>
      </c>
      <c r="J10" s="5">
        <v>-17.979761023367075</v>
      </c>
      <c r="K10" s="6">
        <v>-11.323050834373461</v>
      </c>
    </row>
    <row r="16" spans="1:11">
      <c r="A16" s="7" t="s">
        <v>71</v>
      </c>
      <c r="B16" s="13"/>
      <c r="C16" s="13">
        <f t="shared" ref="C16:K16" si="0">MIN(C2:C10)</f>
        <v>0.56165509259259261</v>
      </c>
      <c r="D16" s="13">
        <f t="shared" si="0"/>
        <v>19.566666666666634</v>
      </c>
      <c r="E16" s="13">
        <f t="shared" si="0"/>
        <v>5.4527229828271261E-2</v>
      </c>
      <c r="F16" s="13">
        <f t="shared" si="0"/>
        <v>1.8804597767018674E-3</v>
      </c>
      <c r="G16" s="13">
        <f t="shared" si="0"/>
        <v>34.411711777415171</v>
      </c>
      <c r="H16" s="13">
        <f t="shared" si="0"/>
        <v>1.7057252252657364</v>
      </c>
      <c r="I16" s="13">
        <f t="shared" si="0"/>
        <v>5.4662210822431292E-2</v>
      </c>
      <c r="J16" s="13">
        <f t="shared" si="0"/>
        <v>-22.798675314095078</v>
      </c>
      <c r="K16" s="13">
        <f t="shared" si="0"/>
        <v>-15.157362572738698</v>
      </c>
    </row>
    <row r="17" spans="1:11">
      <c r="A17" s="7" t="s">
        <v>70</v>
      </c>
      <c r="B17" s="13"/>
      <c r="C17" s="13">
        <f t="shared" ref="C17:K17" si="1">MAX(C2:C10)</f>
        <v>0.59224537037037039</v>
      </c>
      <c r="D17" s="13">
        <f t="shared" si="1"/>
        <v>63.616666666666646</v>
      </c>
      <c r="E17" s="13">
        <f t="shared" si="1"/>
        <v>5.4903785839478671E-2</v>
      </c>
      <c r="F17" s="13">
        <f t="shared" si="1"/>
        <v>2.2466407840152757E-3</v>
      </c>
      <c r="G17" s="13">
        <f t="shared" si="1"/>
        <v>41.020279561557416</v>
      </c>
      <c r="H17" s="13">
        <f t="shared" si="1"/>
        <v>2.0332997686422196</v>
      </c>
      <c r="I17" s="13">
        <f t="shared" si="1"/>
        <v>5.4991086413741841E-2</v>
      </c>
      <c r="J17" s="13">
        <f t="shared" si="1"/>
        <v>-15.35181728111391</v>
      </c>
      <c r="K17" s="13">
        <f t="shared" si="1"/>
        <v>-9.2320496397531038</v>
      </c>
    </row>
    <row r="18" spans="1:11">
      <c r="A18" s="28" t="s">
        <v>73</v>
      </c>
      <c r="B18" s="13"/>
      <c r="C18" s="13">
        <f t="shared" ref="C18:K18" si="2">MEDIAN(C2:C10)</f>
        <v>0.58203703703703702</v>
      </c>
      <c r="D18" s="13">
        <f t="shared" si="2"/>
        <v>48.916666666666586</v>
      </c>
      <c r="E18" s="13">
        <f t="shared" si="2"/>
        <v>5.4705754762919376E-2</v>
      </c>
      <c r="F18" s="13">
        <f t="shared" si="2"/>
        <v>2.0241149918479862E-3</v>
      </c>
      <c r="G18" s="13">
        <f t="shared" si="2"/>
        <v>36.866583258317725</v>
      </c>
      <c r="H18" s="13">
        <f t="shared" si="2"/>
        <v>1.8274086868978061</v>
      </c>
      <c r="I18" s="13">
        <f t="shared" si="2"/>
        <v>5.4824922453763657E-2</v>
      </c>
      <c r="J18" s="13">
        <f t="shared" si="2"/>
        <v>-19.114332508299327</v>
      </c>
      <c r="K18" s="13">
        <f t="shared" si="2"/>
        <v>-12.225806206275447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C67-FDE5-0B4B-9958-DA9A1FCB56F7}">
  <dimension ref="A1:K21"/>
  <sheetViews>
    <sheetView workbookViewId="0">
      <selection activeCell="K17" sqref="K17"/>
    </sheetView>
  </sheetViews>
  <sheetFormatPr baseColWidth="10" defaultRowHeight="16"/>
  <sheetData>
    <row r="1" spans="1:11">
      <c r="A1" t="str">
        <f>CONCATENATE(Tabelle1!A1," Kaspakas II")</f>
        <v xml:space="preserve"> Kaspakas II</v>
      </c>
      <c r="B1" t="str">
        <f>CONCATENATE(Tabelle1!B1," Kaspakas II")</f>
        <v>Probe Kaspakas II</v>
      </c>
      <c r="C1" t="str">
        <f>CONCATENATE(Tabelle1!C1," Kaspakas II")</f>
        <v>Zeit Kaspakas II</v>
      </c>
      <c r="D1" t="str">
        <f>CONCATENATE(Tabelle1!D1," Kaspakas II")</f>
        <v>Zeit (min) Kaspakas II</v>
      </c>
      <c r="E1" t="str">
        <f>CONCATENATE(Tabelle1!E1," Kaspakas II")</f>
        <v>34S/32S_back Kaspakas II</v>
      </c>
      <c r="F1" t="str">
        <f>CONCATENATE(Tabelle1!F1," Kaspakas II")</f>
        <v>Stabw Kaspakas II</v>
      </c>
      <c r="G1" t="str">
        <f>CONCATENATE(Tabelle1!G1," Kaspakas II")</f>
        <v>RSD (‰) Kaspakas II</v>
      </c>
      <c r="H1" t="str">
        <f>CONCATENATE(Tabelle1!H1," Kaspakas II")</f>
        <v>RSD_mean (‰) Kaspakas II</v>
      </c>
      <c r="I1" t="str">
        <f>CONCATENATE(Tabelle1!I1," Kaspakas II")</f>
        <v>34S/32S_back_drift Kaspakas II</v>
      </c>
      <c r="J1" t="str">
        <f>CONCATENATE(Tabelle1!J1," Kaspakas II")</f>
        <v>d34S_VCDT_back_drift_corr_MBmeth2 Kaspakas II</v>
      </c>
      <c r="K1" t="str">
        <f>CONCATENATE(Tabelle1!K1," Kaspakas II")</f>
        <v>d34S_VCDT_back_drift_corr_MBmeth1 Kaspakas II</v>
      </c>
    </row>
    <row r="2" spans="1:11" s="1" customFormat="1" ht="21">
      <c r="A2" s="1">
        <v>14</v>
      </c>
      <c r="B2" s="1" t="s">
        <v>48</v>
      </c>
      <c r="C2" s="2">
        <v>0.83377314814814818</v>
      </c>
      <c r="D2" s="5">
        <v>195.00000000000011</v>
      </c>
      <c r="E2" s="5">
        <v>5.4605268560639367E-2</v>
      </c>
      <c r="F2" s="5">
        <v>1.8629715946235233E-3</v>
      </c>
      <c r="G2" s="5">
        <v>34.117066790994457</v>
      </c>
      <c r="H2" s="5">
        <v>1.6911202155211835</v>
      </c>
      <c r="I2" s="5">
        <v>5.4946604360639369E-2</v>
      </c>
      <c r="J2" s="5">
        <v>-5.9880905591777207</v>
      </c>
      <c r="K2" s="6">
        <v>-1.8186006511123898</v>
      </c>
    </row>
    <row r="3" spans="1:11" s="1" customFormat="1" ht="21">
      <c r="A3" s="1">
        <v>15</v>
      </c>
      <c r="B3" s="1" t="s">
        <v>49</v>
      </c>
      <c r="C3" s="2">
        <v>0.8465625</v>
      </c>
      <c r="D3" s="5">
        <v>213.41666666666671</v>
      </c>
      <c r="E3" s="5">
        <v>5.4687880169944407E-2</v>
      </c>
      <c r="F3" s="5">
        <v>2.0995693698688642E-3</v>
      </c>
      <c r="G3" s="5">
        <v>38.391858732581746</v>
      </c>
      <c r="H3" s="5">
        <v>1.9030137852073541</v>
      </c>
      <c r="I3" s="5">
        <v>5.5061453239944408E-2</v>
      </c>
      <c r="J3" s="5">
        <v>-3.3875226787111217</v>
      </c>
      <c r="K3" s="6">
        <v>0.26778878809530227</v>
      </c>
    </row>
    <row r="4" spans="1:11" s="1" customFormat="1" ht="21">
      <c r="A4" s="1">
        <v>17</v>
      </c>
      <c r="B4" s="1" t="s">
        <v>50</v>
      </c>
      <c r="C4" s="2">
        <v>0.85165509259259264</v>
      </c>
      <c r="D4" s="5">
        <v>220.75000000000014</v>
      </c>
      <c r="E4" s="5">
        <v>5.4588337242717146E-2</v>
      </c>
      <c r="F4" s="5">
        <v>1.9997192064811682E-3</v>
      </c>
      <c r="G4" s="5">
        <v>36.632718772689103</v>
      </c>
      <c r="H4" s="5">
        <v>1.815816454723749</v>
      </c>
      <c r="I4" s="5">
        <v>5.4974746872717146E-2</v>
      </c>
      <c r="J4" s="5">
        <v>-5.3508487033756467</v>
      </c>
      <c r="K4" s="6">
        <v>-1.3073528239925247</v>
      </c>
    </row>
    <row r="5" spans="1:11" s="1" customFormat="1" ht="21">
      <c r="A5" s="1">
        <v>18</v>
      </c>
      <c r="B5" s="1" t="s">
        <v>51</v>
      </c>
      <c r="C5" s="2">
        <v>0.82357638888888884</v>
      </c>
      <c r="D5" s="5">
        <v>180.31666666666666</v>
      </c>
      <c r="E5" s="5">
        <v>5.5030171641012003E-2</v>
      </c>
      <c r="F5" s="5">
        <v>2.1440660685074393E-3</v>
      </c>
      <c r="G5" s="5">
        <v>38.961646031093679</v>
      </c>
      <c r="H5" s="5">
        <v>1.9312570930205297</v>
      </c>
      <c r="I5" s="5">
        <v>5.5345805147012005E-2</v>
      </c>
      <c r="J5" s="5">
        <v>3.0511682405559668</v>
      </c>
      <c r="K5" s="6">
        <v>5.4334361981029922</v>
      </c>
    </row>
    <row r="6" spans="1:11" s="1" customFormat="1" ht="21">
      <c r="A6" s="1">
        <v>19</v>
      </c>
      <c r="B6" s="1" t="s">
        <v>52</v>
      </c>
      <c r="C6" s="2">
        <v>0.82615740740740751</v>
      </c>
      <c r="D6" s="5">
        <v>184.03333333333353</v>
      </c>
      <c r="E6" s="5">
        <v>5.4892934945539318E-2</v>
      </c>
      <c r="F6" s="5">
        <v>2.0141803044295306E-3</v>
      </c>
      <c r="G6" s="5">
        <v>36.692887826600092</v>
      </c>
      <c r="H6" s="5">
        <v>1.8187989239975879</v>
      </c>
      <c r="I6" s="5">
        <v>5.5215074253539317E-2</v>
      </c>
      <c r="J6" s="5">
        <v>9.0977731018853092E-2</v>
      </c>
      <c r="K6" s="6">
        <v>3.0585279084440753</v>
      </c>
    </row>
    <row r="7" spans="1:11" s="1" customFormat="1" ht="21">
      <c r="A7" s="1">
        <v>21</v>
      </c>
      <c r="B7" s="1" t="s">
        <v>53</v>
      </c>
      <c r="C7" s="2">
        <v>0.83124999999999993</v>
      </c>
      <c r="D7" s="5">
        <v>191.36666666666662</v>
      </c>
      <c r="E7" s="5">
        <v>5.47354486725651E-2</v>
      </c>
      <c r="F7" s="5">
        <v>2.0809408927273151E-3</v>
      </c>
      <c r="G7" s="5">
        <v>38.018157212445388</v>
      </c>
      <c r="H7" s="5">
        <v>1.8844900885734919</v>
      </c>
      <c r="I7" s="5">
        <v>5.5070424540565099E-2</v>
      </c>
      <c r="J7" s="5">
        <v>-3.1843820265659133</v>
      </c>
      <c r="K7" s="6">
        <v>0.43076492668903121</v>
      </c>
    </row>
    <row r="8" spans="1:11" s="1" customFormat="1" ht="21">
      <c r="A8" s="1">
        <v>22</v>
      </c>
      <c r="B8" s="1" t="s">
        <v>54</v>
      </c>
      <c r="C8" s="2">
        <v>0.70884259259259252</v>
      </c>
      <c r="D8" s="5">
        <v>15.099999999999962</v>
      </c>
      <c r="E8" s="5">
        <v>5.4488159508081752E-2</v>
      </c>
      <c r="F8" s="5">
        <v>2.0048378841891648E-3</v>
      </c>
      <c r="G8" s="5">
        <v>36.794009970034033</v>
      </c>
      <c r="H8" s="5">
        <v>1.8238113625535048</v>
      </c>
      <c r="I8" s="5">
        <v>5.4514591152081751E-2</v>
      </c>
      <c r="J8" s="5">
        <v>-15.770333807091475</v>
      </c>
      <c r="K8" s="6">
        <v>-9.6667207319257606</v>
      </c>
    </row>
    <row r="9" spans="1:11" s="1" customFormat="1" ht="21">
      <c r="A9" s="1">
        <v>23</v>
      </c>
      <c r="B9" s="1" t="s">
        <v>55</v>
      </c>
      <c r="C9" s="2">
        <v>0.71136574074074066</v>
      </c>
      <c r="D9" s="5">
        <v>18.733333333333277</v>
      </c>
      <c r="E9" s="5">
        <v>5.4707198960674379E-2</v>
      </c>
      <c r="F9" s="5">
        <v>1.8865079746702724E-3</v>
      </c>
      <c r="G9" s="5">
        <v>34.483724455100806</v>
      </c>
      <c r="H9" s="5">
        <v>1.7092947611743783</v>
      </c>
      <c r="I9" s="5">
        <v>5.4739990536674381E-2</v>
      </c>
      <c r="J9" s="5">
        <v>-10.666527802231428</v>
      </c>
      <c r="K9" s="6">
        <v>-5.5720277887851832</v>
      </c>
    </row>
    <row r="10" spans="1:11" s="1" customFormat="1" ht="21">
      <c r="A10" s="1">
        <v>24</v>
      </c>
      <c r="B10" s="1" t="s">
        <v>56</v>
      </c>
      <c r="C10" s="2">
        <v>0.71394675925925932</v>
      </c>
      <c r="D10" s="5">
        <v>22.450000000000152</v>
      </c>
      <c r="E10" s="5">
        <v>5.4723528899836907E-2</v>
      </c>
      <c r="F10" s="5">
        <v>2.0134216193044277E-3</v>
      </c>
      <c r="G10" s="5">
        <v>36.792612972560477</v>
      </c>
      <c r="H10" s="5">
        <v>1.8237421159596217</v>
      </c>
      <c r="I10" s="5">
        <v>5.4762826277836907E-2</v>
      </c>
      <c r="J10" s="5">
        <v>-10.14944922599048</v>
      </c>
      <c r="K10" s="6">
        <v>-5.1571848274408749</v>
      </c>
    </row>
    <row r="11" spans="1:11" s="1" customFormat="1" ht="21">
      <c r="A11" s="1">
        <v>25</v>
      </c>
      <c r="B11" s="1" t="s">
        <v>57</v>
      </c>
      <c r="C11" s="2">
        <v>0.71646990740740746</v>
      </c>
      <c r="D11" s="5">
        <v>26.083333333333467</v>
      </c>
      <c r="E11" s="5">
        <v>5.45904215518127E-2</v>
      </c>
      <c r="F11" s="5">
        <v>1.9919929278146291E-3</v>
      </c>
      <c r="G11" s="5">
        <v>36.489788339956206</v>
      </c>
      <c r="H11" s="5">
        <v>1.8087316562066738</v>
      </c>
      <c r="I11" s="5">
        <v>5.4636078861812702E-2</v>
      </c>
      <c r="J11" s="5">
        <v>-13.019440305043332</v>
      </c>
      <c r="K11" s="6">
        <v>-7.4597277154510033</v>
      </c>
    </row>
    <row r="12" spans="1:11" s="1" customFormat="1" ht="21">
      <c r="A12" s="1">
        <v>26</v>
      </c>
      <c r="B12" s="1" t="s">
        <v>58</v>
      </c>
      <c r="C12" s="2">
        <v>0.71903935185185175</v>
      </c>
      <c r="D12" s="5">
        <v>29.783333333333246</v>
      </c>
      <c r="E12" s="5">
        <v>5.4774558027625854E-2</v>
      </c>
      <c r="F12" s="5">
        <v>2.0364664770562567E-3</v>
      </c>
      <c r="G12" s="5">
        <v>37.179058131863954</v>
      </c>
      <c r="H12" s="5">
        <v>1.8428974913350018</v>
      </c>
      <c r="I12" s="5">
        <v>5.4826691965625854E-2</v>
      </c>
      <c r="J12" s="5">
        <v>-8.7033135968678152</v>
      </c>
      <c r="K12" s="6">
        <v>-3.996975887337384</v>
      </c>
    </row>
    <row r="13" spans="1:11" s="1" customFormat="1" ht="21">
      <c r="A13" s="1">
        <v>12</v>
      </c>
      <c r="B13" s="1" t="s">
        <v>9</v>
      </c>
      <c r="C13" s="1">
        <v>0.60502314814814817</v>
      </c>
      <c r="D13" s="5">
        <v>82.016666666666652</v>
      </c>
      <c r="E13" s="5">
        <v>5.4807050979557077E-2</v>
      </c>
      <c r="F13" s="5">
        <v>2.2287755705068242E-3</v>
      </c>
      <c r="G13" s="5">
        <v>40.665854678773961</v>
      </c>
      <c r="H13" s="5">
        <v>2.0157315794473312</v>
      </c>
      <c r="I13" s="5">
        <v>5.5025284206890408E-2</v>
      </c>
      <c r="J13" s="5">
        <v>-14.57746333893229</v>
      </c>
      <c r="K13" s="6">
        <v>-8.6159120139255307</v>
      </c>
    </row>
    <row r="14" spans="1:11" s="1" customFormat="1" ht="21">
      <c r="A14" s="1">
        <v>13</v>
      </c>
      <c r="B14" s="1" t="s">
        <v>10</v>
      </c>
      <c r="C14" s="1">
        <v>0.60753472222222216</v>
      </c>
      <c r="D14" s="5">
        <v>85.633333333333184</v>
      </c>
      <c r="E14" s="5">
        <v>5.4971475730335083E-2</v>
      </c>
      <c r="F14" s="5">
        <v>1.9813361470858771E-3</v>
      </c>
      <c r="G14" s="5">
        <v>36.042986308124703</v>
      </c>
      <c r="H14" s="5">
        <v>1.7865845017342488</v>
      </c>
      <c r="I14" s="5">
        <v>5.5199332329001746E-2</v>
      </c>
      <c r="J14" s="5">
        <v>-10.636423959557249</v>
      </c>
      <c r="K14" s="6">
        <v>-5.4801074235071301</v>
      </c>
    </row>
    <row r="15" spans="1:11" s="1" customFormat="1" ht="21">
      <c r="A15" s="1">
        <v>14</v>
      </c>
      <c r="B15" s="1" t="s">
        <v>11</v>
      </c>
      <c r="C15" s="1">
        <v>0.61011574074074071</v>
      </c>
      <c r="D15" s="5">
        <v>89.349999999999895</v>
      </c>
      <c r="E15" s="5">
        <v>5.5084394579058941E-2</v>
      </c>
      <c r="F15" s="5">
        <v>2.0957722874100373E-3</v>
      </c>
      <c r="G15" s="5">
        <v>38.046570238729146</v>
      </c>
      <c r="H15" s="5">
        <v>1.88589846999816</v>
      </c>
      <c r="I15" s="5">
        <v>5.5322140633058944E-2</v>
      </c>
      <c r="J15" s="5">
        <v>-7.8556277261220373</v>
      </c>
      <c r="K15" s="6">
        <v>-3.2674846216496078</v>
      </c>
    </row>
    <row r="16" spans="1:11" s="1" customFormat="1" ht="21">
      <c r="A16" s="1">
        <v>15</v>
      </c>
      <c r="B16" s="1" t="s">
        <v>12</v>
      </c>
      <c r="C16" s="1">
        <v>0.61265046296296299</v>
      </c>
      <c r="D16" s="5">
        <v>92.999999999999986</v>
      </c>
      <c r="E16" s="5">
        <v>5.5066754044161594E-2</v>
      </c>
      <c r="F16" s="5">
        <v>2.0469548840097674E-3</v>
      </c>
      <c r="G16" s="5">
        <v>37.172245205667686</v>
      </c>
      <c r="H16" s="5">
        <v>1.8425597871212149</v>
      </c>
      <c r="I16" s="5">
        <v>5.5314212164161596E-2</v>
      </c>
      <c r="J16" s="5">
        <v>-8.0351551336205489</v>
      </c>
      <c r="K16" s="6">
        <v>-3.4103309153166173</v>
      </c>
    </row>
    <row r="17" spans="1:11" s="1" customFormat="1" ht="21">
      <c r="A17" s="1">
        <v>26</v>
      </c>
      <c r="B17" s="1" t="s">
        <v>67</v>
      </c>
      <c r="C17" s="1">
        <v>0.68405092592592587</v>
      </c>
      <c r="D17" s="5">
        <v>195.81666666666652</v>
      </c>
      <c r="E17" s="5">
        <v>5.4866570597147848E-2</v>
      </c>
      <c r="F17" s="5">
        <v>1.9652925687423254E-3</v>
      </c>
      <c r="G17" s="5">
        <v>35.819489852432802</v>
      </c>
      <c r="H17" s="5">
        <v>1.7755061937239696</v>
      </c>
      <c r="I17" s="5">
        <v>5.5387607416481181E-2</v>
      </c>
      <c r="J17" s="5">
        <v>-6.3732378653284059</v>
      </c>
      <c r="K17" s="6">
        <v>-2.0879772676773989</v>
      </c>
    </row>
    <row r="18" spans="1:11" s="1" customFormat="1" ht="21">
      <c r="D18" s="5"/>
      <c r="E18" s="5"/>
      <c r="F18" s="5"/>
      <c r="G18" s="5"/>
      <c r="H18" s="5"/>
      <c r="I18" s="5"/>
      <c r="J18" s="5"/>
      <c r="K18" s="6"/>
    </row>
    <row r="19" spans="1:11">
      <c r="A19" s="7" t="s">
        <v>71</v>
      </c>
      <c r="B19" s="13"/>
      <c r="C19" s="13">
        <f t="shared" ref="C19:K19" si="0">MIN(C2:C17)</f>
        <v>0.60502314814814817</v>
      </c>
      <c r="D19" s="13">
        <f t="shared" si="0"/>
        <v>15.099999999999962</v>
      </c>
      <c r="E19" s="13">
        <f t="shared" si="0"/>
        <v>5.4488159508081752E-2</v>
      </c>
      <c r="F19" s="13">
        <f t="shared" si="0"/>
        <v>1.8629715946235233E-3</v>
      </c>
      <c r="G19" s="13">
        <f t="shared" si="0"/>
        <v>34.117066790994457</v>
      </c>
      <c r="H19" s="13">
        <f t="shared" si="0"/>
        <v>1.6911202155211835</v>
      </c>
      <c r="I19" s="13">
        <f t="shared" si="0"/>
        <v>5.4514591152081751E-2</v>
      </c>
      <c r="J19" s="13">
        <f t="shared" si="0"/>
        <v>-15.770333807091475</v>
      </c>
      <c r="K19" s="13">
        <f t="shared" si="0"/>
        <v>-9.6667207319257606</v>
      </c>
    </row>
    <row r="20" spans="1:11">
      <c r="A20" s="7" t="s">
        <v>70</v>
      </c>
      <c r="B20" s="13"/>
      <c r="C20" s="13">
        <f t="shared" ref="C20:K20" si="1">MAX(C2:C17)</f>
        <v>0.85165509259259264</v>
      </c>
      <c r="D20" s="13">
        <f t="shared" si="1"/>
        <v>220.75000000000014</v>
      </c>
      <c r="E20" s="13">
        <f t="shared" si="1"/>
        <v>5.5084394579058941E-2</v>
      </c>
      <c r="F20" s="13">
        <f t="shared" si="1"/>
        <v>2.2287755705068242E-3</v>
      </c>
      <c r="G20" s="13">
        <f t="shared" si="1"/>
        <v>40.665854678773961</v>
      </c>
      <c r="H20" s="13">
        <f t="shared" si="1"/>
        <v>2.0157315794473312</v>
      </c>
      <c r="I20" s="13">
        <f t="shared" si="1"/>
        <v>5.5387607416481181E-2</v>
      </c>
      <c r="J20" s="13">
        <f t="shared" si="1"/>
        <v>3.0511682405559668</v>
      </c>
      <c r="K20" s="13">
        <f t="shared" si="1"/>
        <v>5.4334361981029922</v>
      </c>
    </row>
    <row r="21" spans="1:11">
      <c r="A21" s="28" t="s">
        <v>73</v>
      </c>
      <c r="B21" s="13"/>
      <c r="C21" s="13">
        <f t="shared" ref="C21:K21" si="2">MEDIAN(C2:C17)</f>
        <v>0.71520833333333345</v>
      </c>
      <c r="D21" s="13">
        <f t="shared" si="2"/>
        <v>91.17499999999994</v>
      </c>
      <c r="E21" s="13">
        <f t="shared" si="2"/>
        <v>5.4755003350095477E-2</v>
      </c>
      <c r="F21" s="13">
        <f t="shared" si="2"/>
        <v>2.0138009618669789E-3</v>
      </c>
      <c r="G21" s="13">
        <f t="shared" si="2"/>
        <v>36.793311471297258</v>
      </c>
      <c r="H21" s="13">
        <f t="shared" si="2"/>
        <v>1.8237767392565631</v>
      </c>
      <c r="I21" s="13">
        <f t="shared" si="2"/>
        <v>5.5043368723417405E-2</v>
      </c>
      <c r="J21" s="13">
        <f t="shared" si="2"/>
        <v>-7.9453914298712931</v>
      </c>
      <c r="K21" s="13">
        <f t="shared" si="2"/>
        <v>-3.3389077684831125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2DA1-150F-384E-829D-A54FFFC050D4}">
  <dimension ref="A1:K16"/>
  <sheetViews>
    <sheetView workbookViewId="0">
      <selection activeCell="B14" sqref="B14:B19"/>
    </sheetView>
  </sheetViews>
  <sheetFormatPr baseColWidth="10" defaultRowHeight="16"/>
  <sheetData>
    <row r="1" spans="1:11">
      <c r="A1" t="str">
        <f>CONCATENATE(Tabelle1!A1," Sardes I")</f>
        <v xml:space="preserve"> Sardes I</v>
      </c>
      <c r="B1" t="str">
        <f>CONCATENATE(Tabelle1!B1," Sardes I")</f>
        <v>Probe Sardes I</v>
      </c>
      <c r="C1" t="str">
        <f>CONCATENATE(Tabelle1!C1," Sardes I")</f>
        <v>Zeit Sardes I</v>
      </c>
      <c r="D1" t="str">
        <f>CONCATENATE(Tabelle1!D1," Sardes I")</f>
        <v>Zeit (min) Sardes I</v>
      </c>
      <c r="E1" t="str">
        <f>CONCATENATE(Tabelle1!E1," Sardes I")</f>
        <v>34S/32S_back Sardes I</v>
      </c>
      <c r="F1" t="str">
        <f>CONCATENATE(Tabelle1!F1," Sardes I")</f>
        <v>Stabw Sardes I</v>
      </c>
      <c r="G1" t="str">
        <f>CONCATENATE(Tabelle1!G1," Sardes I")</f>
        <v>RSD (‰) Sardes I</v>
      </c>
      <c r="H1" t="str">
        <f>CONCATENATE(Tabelle1!H1," Sardes I")</f>
        <v>RSD_mean (‰) Sardes I</v>
      </c>
      <c r="I1" t="str">
        <f>CONCATENATE(Tabelle1!I1," Sardes I")</f>
        <v>34S/32S_back_drift Sardes I</v>
      </c>
      <c r="J1" t="str">
        <f>CONCATENATE(Tabelle1!J1," Sardes I")</f>
        <v>d34S_VCDT_back_drift_corr_MBmeth2 Sardes I</v>
      </c>
      <c r="K1" t="str">
        <f>CONCATENATE(Tabelle1!K1," Sardes I")</f>
        <v>d34S_VCDT_back_drift_corr_MBmeth1 Sardes I</v>
      </c>
    </row>
    <row r="2" spans="1:11" s="1" customFormat="1" ht="21">
      <c r="A2" s="1">
        <v>27</v>
      </c>
      <c r="B2" s="4" t="s">
        <v>59</v>
      </c>
      <c r="C2" s="2">
        <v>0.7853472222222222</v>
      </c>
      <c r="D2" s="5">
        <v>125.26666666666669</v>
      </c>
      <c r="E2" s="5">
        <v>5.4837072037874246E-2</v>
      </c>
      <c r="F2" s="5">
        <v>2.040086403131686E-3</v>
      </c>
      <c r="G2" s="5">
        <v>37.202686564349428</v>
      </c>
      <c r="H2" s="5">
        <v>1.8440687092501307</v>
      </c>
      <c r="I2" s="5">
        <v>5.5056343821874243E-2</v>
      </c>
      <c r="J2" s="5">
        <v>-3.5032172209786836</v>
      </c>
      <c r="K2" s="6">
        <v>0.17496911091074985</v>
      </c>
    </row>
    <row r="3" spans="1:11" s="1" customFormat="1" ht="21">
      <c r="A3" s="1">
        <v>28</v>
      </c>
      <c r="B3" s="4" t="s">
        <v>60</v>
      </c>
      <c r="C3" s="2">
        <v>0.78787037037037033</v>
      </c>
      <c r="D3" s="5">
        <v>128.9</v>
      </c>
      <c r="E3" s="5">
        <v>5.4631200778778012E-2</v>
      </c>
      <c r="F3" s="5">
        <v>2.0362369685378062E-3</v>
      </c>
      <c r="G3" s="5">
        <v>37.272418316106297</v>
      </c>
      <c r="H3" s="5">
        <v>1.8475251838580495</v>
      </c>
      <c r="I3" s="5">
        <v>5.4856832494778011E-2</v>
      </c>
      <c r="J3" s="5">
        <v>-8.0208298626976955</v>
      </c>
      <c r="K3" s="6">
        <v>-3.4494313044409752</v>
      </c>
    </row>
    <row r="4" spans="1:11" s="1" customFormat="1" ht="21">
      <c r="A4" s="1">
        <v>29</v>
      </c>
      <c r="B4" s="4" t="s">
        <v>61</v>
      </c>
      <c r="C4" s="2">
        <v>0.80064814814814822</v>
      </c>
      <c r="D4" s="5">
        <v>147.30000000000015</v>
      </c>
      <c r="E4" s="5">
        <v>5.4908101292735288E-2</v>
      </c>
      <c r="F4" s="5">
        <v>2.0710286021667387E-3</v>
      </c>
      <c r="G4" s="5">
        <v>37.718088103708475</v>
      </c>
      <c r="H4" s="5">
        <v>1.8696162150676849</v>
      </c>
      <c r="I4" s="5">
        <v>5.5165941104735286E-2</v>
      </c>
      <c r="J4" s="5">
        <v>-1.0215632830433776</v>
      </c>
      <c r="K4" s="6">
        <v>2.1659560052609272</v>
      </c>
    </row>
    <row r="5" spans="1:11" s="1" customFormat="1" ht="21">
      <c r="A5" s="1">
        <v>30</v>
      </c>
      <c r="B5" s="4" t="s">
        <v>62</v>
      </c>
      <c r="C5" s="2">
        <v>0.80317129629629624</v>
      </c>
      <c r="D5" s="5">
        <v>150.93333333333331</v>
      </c>
      <c r="E5" s="5">
        <v>5.4881609829526612E-2</v>
      </c>
      <c r="F5" s="5">
        <v>1.8927379537404092E-3</v>
      </c>
      <c r="G5" s="5">
        <v>34.487653689817705</v>
      </c>
      <c r="H5" s="5">
        <v>1.7094895261083622</v>
      </c>
      <c r="I5" s="5">
        <v>5.5145809573526612E-2</v>
      </c>
      <c r="J5" s="5">
        <v>-1.4774093806516646</v>
      </c>
      <c r="K5" s="6">
        <v>1.8002387743829562</v>
      </c>
    </row>
    <row r="6" spans="1:11" s="1" customFormat="1" ht="21">
      <c r="A6" s="1">
        <v>31</v>
      </c>
      <c r="B6" s="4" t="s">
        <v>63</v>
      </c>
      <c r="C6" s="2">
        <v>0.80574074074074076</v>
      </c>
      <c r="D6" s="5">
        <v>154.63333333333341</v>
      </c>
      <c r="E6" s="5">
        <v>5.490889671485006E-2</v>
      </c>
      <c r="F6" s="5">
        <v>1.9570450282591621E-3</v>
      </c>
      <c r="G6" s="5">
        <v>35.641674580029957</v>
      </c>
      <c r="H6" s="5">
        <v>1.7666922179026883</v>
      </c>
      <c r="I6" s="5">
        <v>5.5179573086850058E-2</v>
      </c>
      <c r="J6" s="5">
        <v>-0.71288900559906665</v>
      </c>
      <c r="K6" s="6">
        <v>2.4135998977552475</v>
      </c>
    </row>
    <row r="7" spans="1:11" s="1" customFormat="1" ht="21">
      <c r="A7" s="1">
        <v>32</v>
      </c>
      <c r="B7" s="4" t="s">
        <v>64</v>
      </c>
      <c r="C7" s="2">
        <v>0.80826388888888889</v>
      </c>
      <c r="D7" s="5">
        <v>158.26666666666674</v>
      </c>
      <c r="E7" s="5">
        <v>5.4882565945107854E-2</v>
      </c>
      <c r="F7" s="5">
        <v>2.0747810807580018E-3</v>
      </c>
      <c r="G7" s="5">
        <v>37.804010162956757</v>
      </c>
      <c r="H7" s="5">
        <v>1.8738752134230867</v>
      </c>
      <c r="I7" s="5">
        <v>5.5159602249107854E-2</v>
      </c>
      <c r="J7" s="5">
        <v>-1.1650964584940482</v>
      </c>
      <c r="K7" s="6">
        <v>2.0508018869294098</v>
      </c>
    </row>
    <row r="8" spans="1:11" s="1" customFormat="1" ht="21">
      <c r="A8" s="1">
        <v>33</v>
      </c>
      <c r="B8" s="4" t="s">
        <v>65</v>
      </c>
      <c r="C8" s="2">
        <v>0.81083333333333341</v>
      </c>
      <c r="D8" s="5">
        <v>161.96666666666684</v>
      </c>
      <c r="E8" s="5">
        <v>5.4798216505638694E-2</v>
      </c>
      <c r="F8" s="5">
        <v>1.9602121083436355E-3</v>
      </c>
      <c r="G8" s="5">
        <v>35.771458148495235</v>
      </c>
      <c r="H8" s="5">
        <v>1.773125350552065</v>
      </c>
      <c r="I8" s="5">
        <v>5.5081729437638692E-2</v>
      </c>
      <c r="J8" s="5">
        <v>-2.9284008415558844</v>
      </c>
      <c r="K8" s="6">
        <v>0.636134086652973</v>
      </c>
    </row>
    <row r="9" spans="1:11" s="1" customFormat="1" ht="21">
      <c r="A9" s="1">
        <v>17</v>
      </c>
      <c r="B9" s="1" t="s">
        <v>14</v>
      </c>
      <c r="C9" s="1">
        <v>0.70194444444444448</v>
      </c>
      <c r="D9" s="5">
        <v>221.58333333333334</v>
      </c>
      <c r="E9" s="5">
        <v>5.4788540999647792E-2</v>
      </c>
      <c r="F9" s="5">
        <v>2.2201205258680148E-3</v>
      </c>
      <c r="G9" s="5">
        <v>40.521621590220612</v>
      </c>
      <c r="H9" s="5">
        <v>2.0085822106785014</v>
      </c>
      <c r="I9" s="5">
        <v>5.5378138796314459E-2</v>
      </c>
      <c r="J9" s="5">
        <v>-6.5876395175422715</v>
      </c>
      <c r="K9" s="6">
        <v>-2.2585722860180013</v>
      </c>
    </row>
    <row r="10" spans="1:11" s="1" customFormat="1" ht="21">
      <c r="A10" s="1">
        <v>20</v>
      </c>
      <c r="B10" s="1" t="s">
        <v>15</v>
      </c>
      <c r="C10" s="1">
        <v>0.70703703703703702</v>
      </c>
      <c r="D10" s="5">
        <v>228.91666666666657</v>
      </c>
      <c r="E10" s="5">
        <v>5.4862110276614265E-2</v>
      </c>
      <c r="F10" s="5">
        <v>2.0337671299952452E-3</v>
      </c>
      <c r="G10" s="5">
        <v>37.070523166918115</v>
      </c>
      <c r="H10" s="5">
        <v>1.8375176128584838</v>
      </c>
      <c r="I10" s="5">
        <v>5.5471220899947597E-2</v>
      </c>
      <c r="J10" s="5">
        <v>-4.4799452116043312</v>
      </c>
      <c r="K10" s="6">
        <v>-0.581522948640667</v>
      </c>
    </row>
    <row r="11" spans="1:11" s="1" customFormat="1" ht="21">
      <c r="A11" s="1">
        <v>21</v>
      </c>
      <c r="B11" s="1" t="s">
        <v>16</v>
      </c>
      <c r="C11" s="1">
        <v>0.71976851851851853</v>
      </c>
      <c r="D11" s="5">
        <v>247.24999999999997</v>
      </c>
      <c r="E11" s="5">
        <v>5.4728456952997613E-2</v>
      </c>
      <c r="F11" s="5">
        <v>1.944492278536866E-3</v>
      </c>
      <c r="G11" s="5">
        <v>35.529820988866035</v>
      </c>
      <c r="H11" s="5">
        <v>1.761147841231776</v>
      </c>
      <c r="I11" s="5">
        <v>5.5386349642997615E-2</v>
      </c>
      <c r="J11" s="5">
        <v>-6.4017181199206448</v>
      </c>
      <c r="K11" s="6">
        <v>-2.1106384249230947</v>
      </c>
    </row>
    <row r="12" spans="1:11" s="1" customFormat="1" ht="21">
      <c r="A12" s="1">
        <v>29</v>
      </c>
      <c r="B12" s="1" t="s">
        <v>22</v>
      </c>
      <c r="C12" s="1">
        <v>0.65855324074074073</v>
      </c>
      <c r="D12" s="5">
        <v>159.09999999999994</v>
      </c>
      <c r="E12" s="5">
        <v>5.4848931255375051E-2</v>
      </c>
      <c r="F12" s="5">
        <v>2.0408247101097957E-3</v>
      </c>
      <c r="G12" s="5">
        <v>37.20810348350772</v>
      </c>
      <c r="H12" s="5">
        <v>1.8443372159641032</v>
      </c>
      <c r="I12" s="5">
        <v>5.5272270899375052E-2</v>
      </c>
      <c r="J12" s="5">
        <v>-8.9848475183439689</v>
      </c>
      <c r="K12" s="6">
        <v>-4.1659817608996619</v>
      </c>
    </row>
    <row r="14" spans="1:11">
      <c r="A14" s="7" t="s">
        <v>71</v>
      </c>
      <c r="B14" s="13"/>
      <c r="C14" s="13">
        <f t="shared" ref="C14:K14" si="0">MIN(C2:C12)</f>
        <v>0.65855324074074073</v>
      </c>
      <c r="D14" s="13">
        <f t="shared" si="0"/>
        <v>125.26666666666669</v>
      </c>
      <c r="E14" s="13">
        <f t="shared" si="0"/>
        <v>5.4631200778778012E-2</v>
      </c>
      <c r="F14" s="13">
        <f t="shared" si="0"/>
        <v>1.8927379537404092E-3</v>
      </c>
      <c r="G14" s="13">
        <f t="shared" si="0"/>
        <v>34.487653689817705</v>
      </c>
      <c r="H14" s="13">
        <f t="shared" si="0"/>
        <v>1.7094895261083622</v>
      </c>
      <c r="I14" s="13">
        <f t="shared" si="0"/>
        <v>5.4856832494778011E-2</v>
      </c>
      <c r="J14" s="13">
        <f t="shared" si="0"/>
        <v>-8.9848475183439689</v>
      </c>
      <c r="K14" s="13">
        <f t="shared" si="0"/>
        <v>-4.1659817608996619</v>
      </c>
    </row>
    <row r="15" spans="1:11">
      <c r="A15" s="7" t="s">
        <v>70</v>
      </c>
      <c r="B15" s="13"/>
      <c r="C15" s="13">
        <f t="shared" ref="C15:K15" si="1">MAX(C2:C12)</f>
        <v>0.81083333333333341</v>
      </c>
      <c r="D15" s="13">
        <f t="shared" si="1"/>
        <v>247.24999999999997</v>
      </c>
      <c r="E15" s="13">
        <f t="shared" si="1"/>
        <v>5.490889671485006E-2</v>
      </c>
      <c r="F15" s="13">
        <f t="shared" si="1"/>
        <v>2.2201205258680148E-3</v>
      </c>
      <c r="G15" s="13">
        <f t="shared" si="1"/>
        <v>40.521621590220612</v>
      </c>
      <c r="H15" s="13">
        <f t="shared" si="1"/>
        <v>2.0085822106785014</v>
      </c>
      <c r="I15" s="13">
        <f t="shared" si="1"/>
        <v>5.5471220899947597E-2</v>
      </c>
      <c r="J15" s="13">
        <f t="shared" si="1"/>
        <v>-0.71288900559906665</v>
      </c>
      <c r="K15" s="13">
        <f t="shared" si="1"/>
        <v>2.4135998977552475</v>
      </c>
    </row>
    <row r="16" spans="1:11">
      <c r="A16" s="28" t="s">
        <v>73</v>
      </c>
      <c r="B16" s="13"/>
      <c r="C16" s="13">
        <f t="shared" ref="C16:K16" si="2">MEDIAN(C2:C12)</f>
        <v>0.78787037037037033</v>
      </c>
      <c r="D16" s="13">
        <f t="shared" si="2"/>
        <v>158.26666666666674</v>
      </c>
      <c r="E16" s="13">
        <f t="shared" si="2"/>
        <v>5.4848931255375051E-2</v>
      </c>
      <c r="F16" s="13">
        <f t="shared" si="2"/>
        <v>2.0362369685378062E-3</v>
      </c>
      <c r="G16" s="13">
        <f t="shared" si="2"/>
        <v>37.202686564349428</v>
      </c>
      <c r="H16" s="13">
        <f t="shared" si="2"/>
        <v>1.8440687092501307</v>
      </c>
      <c r="I16" s="13">
        <f t="shared" si="2"/>
        <v>5.5165941104735286E-2</v>
      </c>
      <c r="J16" s="13">
        <f t="shared" si="2"/>
        <v>-3.5032172209786836</v>
      </c>
      <c r="K16" s="13">
        <f t="shared" si="2"/>
        <v>0.17496911091074985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A488-327D-A640-BEBC-7D90B7C012D3}">
  <dimension ref="A1:K15"/>
  <sheetViews>
    <sheetView workbookViewId="0">
      <selection activeCell="K37" sqref="K37"/>
    </sheetView>
  </sheetViews>
  <sheetFormatPr baseColWidth="10" defaultRowHeight="16"/>
  <sheetData>
    <row r="1" spans="1:11">
      <c r="A1" t="str">
        <f>CONCATENATE(Tabelle1!A1," Sardes II")</f>
        <v xml:space="preserve"> Sardes II</v>
      </c>
      <c r="B1" t="str">
        <f>CONCATENATE(Tabelle1!B1," Sardes II")</f>
        <v>Probe Sardes II</v>
      </c>
      <c r="C1" t="str">
        <f>CONCATENATE(Tabelle1!C1," Sardes II")</f>
        <v>Zeit Sardes II</v>
      </c>
      <c r="D1" t="str">
        <f>CONCATENATE(Tabelle1!D1," Sardes II")</f>
        <v>Zeit (min) Sardes II</v>
      </c>
      <c r="E1" t="str">
        <f>CONCATENATE(Tabelle1!E1," Sardes II")</f>
        <v>34S/32S_back Sardes II</v>
      </c>
      <c r="F1" t="str">
        <f>CONCATENATE(Tabelle1!F1," Sardes II")</f>
        <v>Stabw Sardes II</v>
      </c>
      <c r="G1" t="str">
        <f>CONCATENATE(Tabelle1!G1," Sardes II")</f>
        <v>RSD (‰) Sardes II</v>
      </c>
      <c r="H1" t="str">
        <f>CONCATENATE(Tabelle1!H1," Sardes II")</f>
        <v>RSD_mean (‰) Sardes II</v>
      </c>
      <c r="I1" t="str">
        <f>CONCATENATE(Tabelle1!I1," Sardes II")</f>
        <v>34S/32S_back_drift Sardes II</v>
      </c>
      <c r="J1" t="str">
        <f>CONCATENATE(Tabelle1!J1," Sardes II")</f>
        <v>d34S_VCDT_back_drift_corr_MBmeth2 Sardes II</v>
      </c>
      <c r="K1" t="str">
        <f>CONCATENATE(Tabelle1!K1," Sardes II")</f>
        <v>d34S_VCDT_back_drift_corr_MBmeth1 Sardes II</v>
      </c>
    </row>
    <row r="2" spans="1:11" s="1" customFormat="1" ht="21">
      <c r="A2" s="1">
        <v>5</v>
      </c>
      <c r="B2" s="1" t="s">
        <v>42</v>
      </c>
      <c r="C2" s="2">
        <v>0.7419675925925926</v>
      </c>
      <c r="D2" s="5">
        <v>62.800000000000068</v>
      </c>
      <c r="E2" s="5">
        <v>5.4627924530382149E-2</v>
      </c>
      <c r="F2" s="5">
        <v>2.0579359095409524E-3</v>
      </c>
      <c r="G2" s="5">
        <v>37.671867039290504</v>
      </c>
      <c r="H2" s="5">
        <v>1.8673251219646645</v>
      </c>
      <c r="I2" s="5">
        <v>5.4737852162382146E-2</v>
      </c>
      <c r="J2" s="5">
        <v>-10.7149478437195</v>
      </c>
      <c r="K2" s="6">
        <v>-5.6108743284065676</v>
      </c>
    </row>
    <row r="13" spans="1:11">
      <c r="A13" s="7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>
      <c r="A14" s="7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>
      <c r="A15" s="28"/>
      <c r="B15" s="13"/>
      <c r="C15" s="13"/>
      <c r="D15" s="13"/>
      <c r="E15" s="13"/>
      <c r="F15" s="13"/>
      <c r="G15" s="13"/>
      <c r="H15" s="13"/>
      <c r="I15" s="13"/>
      <c r="J15" s="13"/>
      <c r="K15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All_data</vt:lpstr>
      <vt:lpstr>Tabelle1</vt:lpstr>
      <vt:lpstr>Fakos I</vt:lpstr>
      <vt:lpstr>Fakos II IS</vt:lpstr>
      <vt:lpstr>Fakos II HS</vt:lpstr>
      <vt:lpstr>Kaspakas I</vt:lpstr>
      <vt:lpstr>Kaspakas II</vt:lpstr>
      <vt:lpstr>Sardes I</vt:lpstr>
      <vt:lpstr>Sardes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Börner</dc:creator>
  <cp:lastModifiedBy>Frederik Börner</cp:lastModifiedBy>
  <dcterms:created xsi:type="dcterms:W3CDTF">2021-07-26T10:36:51Z</dcterms:created>
  <dcterms:modified xsi:type="dcterms:W3CDTF">2022-03-31T12:52:44Z</dcterms:modified>
</cp:coreProperties>
</file>