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03947C38-2FD7-4DFC-BDE7-2772A0B67A10}" xr6:coauthVersionLast="36" xr6:coauthVersionMax="36" xr10:uidLastSave="{00000000-0000-0000-0000-000000000000}"/>
  <bookViews>
    <workbookView xWindow="240" yWindow="108" windowWidth="10608" windowHeight="8016" xr2:uid="{00000000-000D-0000-FFFF-FFFF00000000}"/>
  </bookViews>
  <sheets>
    <sheet name="不考虑气体溶解悬浮" sheetId="4" r:id="rId1"/>
    <sheet name="钻井液密度对悬浮浓度" sheetId="5" r:id="rId2"/>
    <sheet name="钻井液屈服应力对悬浮浓度" sheetId="6" r:id="rId3"/>
  </sheets>
  <calcPr calcId="191029"/>
</workbook>
</file>

<file path=xl/calcChain.xml><?xml version="1.0" encoding="utf-8"?>
<calcChain xmlns="http://schemas.openxmlformats.org/spreadsheetml/2006/main">
  <c r="P89" i="4" l="1"/>
  <c r="V90" i="6" l="1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W65" i="6" l="1"/>
  <c r="X65" i="6"/>
  <c r="Y65" i="6"/>
  <c r="Z65" i="6"/>
  <c r="Z67" i="6"/>
  <c r="Y73" i="6"/>
  <c r="U91" i="6"/>
  <c r="U90" i="6"/>
  <c r="K83" i="6"/>
  <c r="L66" i="6"/>
  <c r="M66" i="6"/>
  <c r="N66" i="6"/>
  <c r="P66" i="6"/>
  <c r="L67" i="6"/>
  <c r="M67" i="6"/>
  <c r="R67" i="6" s="1"/>
  <c r="W67" i="6" s="1"/>
  <c r="N67" i="6"/>
  <c r="S67" i="6" s="1"/>
  <c r="X67" i="6" s="1"/>
  <c r="O67" i="6"/>
  <c r="T67" i="6" s="1"/>
  <c r="Y67" i="6" s="1"/>
  <c r="P67" i="6"/>
  <c r="P68" i="6"/>
  <c r="U68" i="6" s="1"/>
  <c r="Z68" i="6" s="1"/>
  <c r="L69" i="6"/>
  <c r="M69" i="6"/>
  <c r="R69" i="6" s="1"/>
  <c r="W69" i="6" s="1"/>
  <c r="P70" i="6"/>
  <c r="U70" i="6" s="1"/>
  <c r="Z70" i="6" s="1"/>
  <c r="L72" i="6"/>
  <c r="M72" i="6"/>
  <c r="R72" i="6" s="1"/>
  <c r="W72" i="6" s="1"/>
  <c r="N72" i="6"/>
  <c r="S72" i="6" s="1"/>
  <c r="X72" i="6" s="1"/>
  <c r="O73" i="6"/>
  <c r="T73" i="6" s="1"/>
  <c r="P73" i="6"/>
  <c r="U73" i="6" s="1"/>
  <c r="Z73" i="6" s="1"/>
  <c r="L74" i="6"/>
  <c r="M74" i="6"/>
  <c r="R74" i="6" s="1"/>
  <c r="W74" i="6" s="1"/>
  <c r="N74" i="6"/>
  <c r="S74" i="6" s="1"/>
  <c r="X74" i="6" s="1"/>
  <c r="P74" i="6"/>
  <c r="U74" i="6" s="1"/>
  <c r="Z74" i="6" s="1"/>
  <c r="L75" i="6"/>
  <c r="M75" i="6"/>
  <c r="R75" i="6" s="1"/>
  <c r="W75" i="6" s="1"/>
  <c r="N75" i="6"/>
  <c r="S75" i="6" s="1"/>
  <c r="X75" i="6" s="1"/>
  <c r="O75" i="6"/>
  <c r="T75" i="6" s="1"/>
  <c r="Y75" i="6" s="1"/>
  <c r="P75" i="6"/>
  <c r="L76" i="6"/>
  <c r="P76" i="6"/>
  <c r="L77" i="6"/>
  <c r="M77" i="6"/>
  <c r="R77" i="6" s="1"/>
  <c r="W77" i="6" s="1"/>
  <c r="L80" i="6"/>
  <c r="M80" i="6"/>
  <c r="R80" i="6" s="1"/>
  <c r="N80" i="6"/>
  <c r="P80" i="6"/>
  <c r="O81" i="6"/>
  <c r="P81" i="6"/>
  <c r="U81" i="6" s="1"/>
  <c r="Z81" i="6" s="1"/>
  <c r="L82" i="6"/>
  <c r="M82" i="6"/>
  <c r="R82" i="6" s="1"/>
  <c r="N82" i="6"/>
  <c r="S82" i="6" s="1"/>
  <c r="X82" i="6" s="1"/>
  <c r="P82" i="6"/>
  <c r="M65" i="6"/>
  <c r="N65" i="6"/>
  <c r="O65" i="6"/>
  <c r="K65" i="6"/>
  <c r="P65" i="6" s="1"/>
  <c r="K66" i="6"/>
  <c r="K67" i="6"/>
  <c r="K68" i="6"/>
  <c r="K69" i="6"/>
  <c r="N69" i="6" s="1"/>
  <c r="S69" i="6" s="1"/>
  <c r="X69" i="6" s="1"/>
  <c r="K70" i="6"/>
  <c r="K71" i="6"/>
  <c r="K72" i="6"/>
  <c r="O72" i="6" s="1"/>
  <c r="T72" i="6" s="1"/>
  <c r="Y72" i="6" s="1"/>
  <c r="K73" i="6"/>
  <c r="L73" i="6" s="1"/>
  <c r="K74" i="6"/>
  <c r="O74" i="6" s="1"/>
  <c r="T74" i="6" s="1"/>
  <c r="Y74" i="6" s="1"/>
  <c r="K75" i="6"/>
  <c r="K76" i="6"/>
  <c r="N76" i="6" s="1"/>
  <c r="K77" i="6"/>
  <c r="N77" i="6" s="1"/>
  <c r="K78" i="6"/>
  <c r="K79" i="6"/>
  <c r="K80" i="6"/>
  <c r="O80" i="6" s="1"/>
  <c r="T80" i="6" s="1"/>
  <c r="Y80" i="6" s="1"/>
  <c r="K81" i="6"/>
  <c r="L81" i="6" s="1"/>
  <c r="K82" i="6"/>
  <c r="O82" i="6" s="1"/>
  <c r="T82" i="6" s="1"/>
  <c r="R66" i="6"/>
  <c r="W66" i="6" s="1"/>
  <c r="U75" i="6"/>
  <c r="Z75" i="6" s="1"/>
  <c r="U80" i="6"/>
  <c r="T81" i="6"/>
  <c r="Y81" i="6" s="1"/>
  <c r="U82" i="6"/>
  <c r="Z82" i="6" s="1"/>
  <c r="U76" i="6"/>
  <c r="Z76" i="6" s="1"/>
  <c r="U67" i="6"/>
  <c r="U66" i="6"/>
  <c r="Z66" i="6" s="1"/>
  <c r="K65" i="5"/>
  <c r="Q65" i="5" s="1"/>
  <c r="L65" i="5"/>
  <c r="R65" i="5" s="1"/>
  <c r="M65" i="5"/>
  <c r="S65" i="5" s="1"/>
  <c r="N65" i="5"/>
  <c r="T65" i="5" s="1"/>
  <c r="O65" i="5"/>
  <c r="P65" i="5"/>
  <c r="U65" i="5"/>
  <c r="V65" i="5"/>
  <c r="K66" i="5"/>
  <c r="Q66" i="5" s="1"/>
  <c r="W66" i="5" s="1"/>
  <c r="L66" i="5"/>
  <c r="R66" i="5" s="1"/>
  <c r="X66" i="5" s="1"/>
  <c r="M66" i="5"/>
  <c r="S66" i="5" s="1"/>
  <c r="Y66" i="5" s="1"/>
  <c r="N66" i="5"/>
  <c r="T66" i="5" s="1"/>
  <c r="Z66" i="5" s="1"/>
  <c r="O66" i="5"/>
  <c r="U66" i="5" s="1"/>
  <c r="AA66" i="5" s="1"/>
  <c r="P66" i="5"/>
  <c r="V66" i="5"/>
  <c r="AB66" i="5"/>
  <c r="O66" i="4"/>
  <c r="J92" i="4"/>
  <c r="J93" i="4"/>
  <c r="J94" i="4"/>
  <c r="J95" i="4"/>
  <c r="J96" i="4"/>
  <c r="J97" i="4"/>
  <c r="J98" i="4"/>
  <c r="L96" i="4"/>
  <c r="Q68" i="5"/>
  <c r="R68" i="5"/>
  <c r="V68" i="5"/>
  <c r="AB68" i="5" s="1"/>
  <c r="R69" i="5"/>
  <c r="X69" i="5" s="1"/>
  <c r="T69" i="5"/>
  <c r="Z69" i="5" s="1"/>
  <c r="S70" i="5"/>
  <c r="Y70" i="5" s="1"/>
  <c r="T70" i="5"/>
  <c r="Z70" i="5" s="1"/>
  <c r="V70" i="5"/>
  <c r="S71" i="5"/>
  <c r="T71" i="5"/>
  <c r="U72" i="5"/>
  <c r="Q73" i="5"/>
  <c r="W73" i="5" s="1"/>
  <c r="R73" i="5"/>
  <c r="X73" i="5" s="1"/>
  <c r="Q74" i="5"/>
  <c r="S74" i="5"/>
  <c r="T74" i="5"/>
  <c r="V74" i="5"/>
  <c r="AB74" i="5" s="1"/>
  <c r="T75" i="5"/>
  <c r="Z75" i="5" s="1"/>
  <c r="V75" i="5"/>
  <c r="AB75" i="5" s="1"/>
  <c r="Q76" i="5"/>
  <c r="R76" i="5"/>
  <c r="V76" i="5"/>
  <c r="AB76" i="5" s="1"/>
  <c r="R77" i="5"/>
  <c r="X77" i="5" s="1"/>
  <c r="T77" i="5"/>
  <c r="Z77" i="5" s="1"/>
  <c r="V78" i="5"/>
  <c r="S79" i="5"/>
  <c r="T79" i="5"/>
  <c r="V79" i="5"/>
  <c r="U80" i="5"/>
  <c r="Q81" i="5"/>
  <c r="R81" i="5"/>
  <c r="Q82" i="5"/>
  <c r="S82" i="5"/>
  <c r="Y82" i="5" s="1"/>
  <c r="T82" i="5"/>
  <c r="Z82" i="5" s="1"/>
  <c r="V82" i="5"/>
  <c r="AB82" i="5" s="1"/>
  <c r="T83" i="5"/>
  <c r="Z83" i="5" s="1"/>
  <c r="U67" i="5"/>
  <c r="V67" i="5"/>
  <c r="AB67" i="5"/>
  <c r="AA67" i="5"/>
  <c r="W68" i="5"/>
  <c r="X68" i="5"/>
  <c r="AB70" i="5"/>
  <c r="Y71" i="5"/>
  <c r="Z71" i="5"/>
  <c r="AA72" i="5"/>
  <c r="Z73" i="5"/>
  <c r="W74" i="5"/>
  <c r="Y74" i="5"/>
  <c r="Z74" i="5"/>
  <c r="W76" i="5"/>
  <c r="X76" i="5"/>
  <c r="AB78" i="5"/>
  <c r="Y79" i="5"/>
  <c r="Z79" i="5"/>
  <c r="AB79" i="5"/>
  <c r="AA80" i="5"/>
  <c r="W81" i="5"/>
  <c r="X81" i="5"/>
  <c r="Z81" i="5"/>
  <c r="W82" i="5"/>
  <c r="P68" i="5"/>
  <c r="P69" i="5"/>
  <c r="V69" i="5" s="1"/>
  <c r="AB69" i="5" s="1"/>
  <c r="P70" i="5"/>
  <c r="P71" i="5"/>
  <c r="V71" i="5" s="1"/>
  <c r="AB71" i="5" s="1"/>
  <c r="P72" i="5"/>
  <c r="V72" i="5" s="1"/>
  <c r="AB72" i="5" s="1"/>
  <c r="P73" i="5"/>
  <c r="V73" i="5" s="1"/>
  <c r="AB73" i="5" s="1"/>
  <c r="P74" i="5"/>
  <c r="P75" i="5"/>
  <c r="P76" i="5"/>
  <c r="P77" i="5"/>
  <c r="V77" i="5" s="1"/>
  <c r="AB77" i="5" s="1"/>
  <c r="P78" i="5"/>
  <c r="P79" i="5"/>
  <c r="P80" i="5"/>
  <c r="V80" i="5" s="1"/>
  <c r="AB80" i="5" s="1"/>
  <c r="P81" i="5"/>
  <c r="V81" i="5" s="1"/>
  <c r="AB81" i="5" s="1"/>
  <c r="P82" i="5"/>
  <c r="P83" i="5"/>
  <c r="V83" i="5" s="1"/>
  <c r="AB83" i="5" s="1"/>
  <c r="K68" i="5"/>
  <c r="L68" i="5"/>
  <c r="M68" i="5"/>
  <c r="S68" i="5" s="1"/>
  <c r="Y68" i="5" s="1"/>
  <c r="N68" i="5"/>
  <c r="T68" i="5" s="1"/>
  <c r="Z68" i="5" s="1"/>
  <c r="O68" i="5"/>
  <c r="U68" i="5" s="1"/>
  <c r="AA68" i="5" s="1"/>
  <c r="K69" i="5"/>
  <c r="Q69" i="5" s="1"/>
  <c r="W69" i="5" s="1"/>
  <c r="L69" i="5"/>
  <c r="M69" i="5"/>
  <c r="S69" i="5" s="1"/>
  <c r="Y69" i="5" s="1"/>
  <c r="N69" i="5"/>
  <c r="O69" i="5"/>
  <c r="U69" i="5" s="1"/>
  <c r="AA69" i="5" s="1"/>
  <c r="K70" i="5"/>
  <c r="Q70" i="5" s="1"/>
  <c r="W70" i="5" s="1"/>
  <c r="L70" i="5"/>
  <c r="R70" i="5" s="1"/>
  <c r="X70" i="5" s="1"/>
  <c r="M70" i="5"/>
  <c r="N70" i="5"/>
  <c r="O70" i="5"/>
  <c r="U70" i="5" s="1"/>
  <c r="AA70" i="5" s="1"/>
  <c r="K71" i="5"/>
  <c r="Q71" i="5" s="1"/>
  <c r="W71" i="5" s="1"/>
  <c r="L71" i="5"/>
  <c r="R71" i="5" s="1"/>
  <c r="X71" i="5" s="1"/>
  <c r="M71" i="5"/>
  <c r="N71" i="5"/>
  <c r="O71" i="5"/>
  <c r="U71" i="5" s="1"/>
  <c r="AA71" i="5" s="1"/>
  <c r="K72" i="5"/>
  <c r="Q72" i="5" s="1"/>
  <c r="W72" i="5" s="1"/>
  <c r="L72" i="5"/>
  <c r="R72" i="5" s="1"/>
  <c r="X72" i="5" s="1"/>
  <c r="M72" i="5"/>
  <c r="S72" i="5" s="1"/>
  <c r="Y72" i="5" s="1"/>
  <c r="N72" i="5"/>
  <c r="T72" i="5" s="1"/>
  <c r="Z72" i="5" s="1"/>
  <c r="O72" i="5"/>
  <c r="K73" i="5"/>
  <c r="L73" i="5"/>
  <c r="M73" i="5"/>
  <c r="S73" i="5" s="1"/>
  <c r="Y73" i="5" s="1"/>
  <c r="N73" i="5"/>
  <c r="T73" i="5" s="1"/>
  <c r="O73" i="5"/>
  <c r="U73" i="5" s="1"/>
  <c r="AA73" i="5" s="1"/>
  <c r="K74" i="5"/>
  <c r="L74" i="5"/>
  <c r="R74" i="5" s="1"/>
  <c r="X74" i="5" s="1"/>
  <c r="M74" i="5"/>
  <c r="N74" i="5"/>
  <c r="O74" i="5"/>
  <c r="U74" i="5" s="1"/>
  <c r="AA74" i="5" s="1"/>
  <c r="K75" i="5"/>
  <c r="Q75" i="5" s="1"/>
  <c r="W75" i="5" s="1"/>
  <c r="L75" i="5"/>
  <c r="R75" i="5" s="1"/>
  <c r="X75" i="5" s="1"/>
  <c r="M75" i="5"/>
  <c r="S75" i="5" s="1"/>
  <c r="Y75" i="5" s="1"/>
  <c r="N75" i="5"/>
  <c r="O75" i="5"/>
  <c r="U75" i="5" s="1"/>
  <c r="AA75" i="5" s="1"/>
  <c r="K76" i="5"/>
  <c r="L76" i="5"/>
  <c r="M76" i="5"/>
  <c r="S76" i="5" s="1"/>
  <c r="Y76" i="5" s="1"/>
  <c r="N76" i="5"/>
  <c r="T76" i="5" s="1"/>
  <c r="Z76" i="5" s="1"/>
  <c r="O76" i="5"/>
  <c r="U76" i="5" s="1"/>
  <c r="AA76" i="5" s="1"/>
  <c r="K77" i="5"/>
  <c r="Q77" i="5" s="1"/>
  <c r="W77" i="5" s="1"/>
  <c r="L77" i="5"/>
  <c r="M77" i="5"/>
  <c r="S77" i="5" s="1"/>
  <c r="Y77" i="5" s="1"/>
  <c r="N77" i="5"/>
  <c r="O77" i="5"/>
  <c r="U77" i="5" s="1"/>
  <c r="AA77" i="5" s="1"/>
  <c r="K78" i="5"/>
  <c r="Q78" i="5" s="1"/>
  <c r="W78" i="5" s="1"/>
  <c r="L78" i="5"/>
  <c r="R78" i="5" s="1"/>
  <c r="X78" i="5" s="1"/>
  <c r="M78" i="5"/>
  <c r="S78" i="5" s="1"/>
  <c r="Y78" i="5" s="1"/>
  <c r="N78" i="5"/>
  <c r="T78" i="5" s="1"/>
  <c r="Z78" i="5" s="1"/>
  <c r="O78" i="5"/>
  <c r="U78" i="5" s="1"/>
  <c r="AA78" i="5" s="1"/>
  <c r="K79" i="5"/>
  <c r="Q79" i="5" s="1"/>
  <c r="W79" i="5" s="1"/>
  <c r="L79" i="5"/>
  <c r="R79" i="5" s="1"/>
  <c r="X79" i="5" s="1"/>
  <c r="M79" i="5"/>
  <c r="N79" i="5"/>
  <c r="O79" i="5"/>
  <c r="U79" i="5" s="1"/>
  <c r="AA79" i="5" s="1"/>
  <c r="K80" i="5"/>
  <c r="Q80" i="5" s="1"/>
  <c r="W80" i="5" s="1"/>
  <c r="L80" i="5"/>
  <c r="R80" i="5" s="1"/>
  <c r="X80" i="5" s="1"/>
  <c r="M80" i="5"/>
  <c r="S80" i="5" s="1"/>
  <c r="Y80" i="5" s="1"/>
  <c r="N80" i="5"/>
  <c r="T80" i="5" s="1"/>
  <c r="Z80" i="5" s="1"/>
  <c r="O80" i="5"/>
  <c r="K81" i="5"/>
  <c r="L81" i="5"/>
  <c r="M81" i="5"/>
  <c r="S81" i="5" s="1"/>
  <c r="Y81" i="5" s="1"/>
  <c r="N81" i="5"/>
  <c r="T81" i="5" s="1"/>
  <c r="O81" i="5"/>
  <c r="U81" i="5" s="1"/>
  <c r="AA81" i="5" s="1"/>
  <c r="K82" i="5"/>
  <c r="L82" i="5"/>
  <c r="R82" i="5" s="1"/>
  <c r="X82" i="5" s="1"/>
  <c r="M82" i="5"/>
  <c r="N82" i="5"/>
  <c r="O82" i="5"/>
  <c r="U82" i="5" s="1"/>
  <c r="AA82" i="5" s="1"/>
  <c r="K83" i="5"/>
  <c r="Q83" i="5" s="1"/>
  <c r="W83" i="5" s="1"/>
  <c r="L83" i="5"/>
  <c r="R83" i="5" s="1"/>
  <c r="X83" i="5" s="1"/>
  <c r="M83" i="5"/>
  <c r="S83" i="5" s="1"/>
  <c r="Y83" i="5" s="1"/>
  <c r="N83" i="5"/>
  <c r="O83" i="5"/>
  <c r="U83" i="5" s="1"/>
  <c r="AA83" i="5" s="1"/>
  <c r="P67" i="5"/>
  <c r="O67" i="5"/>
  <c r="N67" i="5"/>
  <c r="T67" i="5" s="1"/>
  <c r="Z67" i="5" s="1"/>
  <c r="M67" i="5"/>
  <c r="S67" i="5" s="1"/>
  <c r="Y67" i="5" s="1"/>
  <c r="L67" i="5"/>
  <c r="R67" i="5" s="1"/>
  <c r="X67" i="5" s="1"/>
  <c r="K67" i="5"/>
  <c r="Q67" i="5" s="1"/>
  <c r="W67" i="5" s="1"/>
  <c r="L79" i="6" l="1"/>
  <c r="M79" i="6"/>
  <c r="R79" i="6" s="1"/>
  <c r="W79" i="6" s="1"/>
  <c r="N79" i="6"/>
  <c r="O79" i="6"/>
  <c r="T79" i="6" s="1"/>
  <c r="Y79" i="6" s="1"/>
  <c r="P79" i="6"/>
  <c r="U79" i="6" s="1"/>
  <c r="Z79" i="6" s="1"/>
  <c r="V66" i="6"/>
  <c r="V75" i="6"/>
  <c r="V83" i="6"/>
  <c r="V77" i="6"/>
  <c r="V73" i="6"/>
  <c r="V74" i="6"/>
  <c r="V67" i="6"/>
  <c r="V76" i="6"/>
  <c r="V68" i="6"/>
  <c r="V69" i="6"/>
  <c r="V70" i="6"/>
  <c r="V78" i="6"/>
  <c r="V71" i="6"/>
  <c r="V79" i="6"/>
  <c r="V72" i="6"/>
  <c r="V80" i="6"/>
  <c r="V81" i="6"/>
  <c r="V82" i="6"/>
  <c r="Z80" i="6"/>
  <c r="M78" i="6"/>
  <c r="R78" i="6" s="1"/>
  <c r="W78" i="6" s="1"/>
  <c r="L78" i="6"/>
  <c r="N78" i="6"/>
  <c r="N70" i="6"/>
  <c r="S70" i="6" s="1"/>
  <c r="X70" i="6" s="1"/>
  <c r="L70" i="6"/>
  <c r="M70" i="6"/>
  <c r="R70" i="6" s="1"/>
  <c r="W70" i="6" s="1"/>
  <c r="O70" i="6"/>
  <c r="T70" i="6" s="1"/>
  <c r="Y70" i="6" s="1"/>
  <c r="L83" i="6"/>
  <c r="M83" i="6"/>
  <c r="R83" i="6" s="1"/>
  <c r="W83" i="6" s="1"/>
  <c r="N83" i="6"/>
  <c r="S83" i="6" s="1"/>
  <c r="X83" i="6" s="1"/>
  <c r="O83" i="6"/>
  <c r="T83" i="6" s="1"/>
  <c r="Y83" i="6" s="1"/>
  <c r="P83" i="6"/>
  <c r="U83" i="6" s="1"/>
  <c r="Z83" i="6" s="1"/>
  <c r="L71" i="6"/>
  <c r="M71" i="6"/>
  <c r="R71" i="6" s="1"/>
  <c r="W71" i="6" s="1"/>
  <c r="N71" i="6"/>
  <c r="S71" i="6" s="1"/>
  <c r="X71" i="6" s="1"/>
  <c r="P71" i="6"/>
  <c r="U71" i="6" s="1"/>
  <c r="Z71" i="6" s="1"/>
  <c r="O71" i="6"/>
  <c r="T71" i="6" s="1"/>
  <c r="Y71" i="6" s="1"/>
  <c r="W80" i="6"/>
  <c r="W82" i="6"/>
  <c r="P78" i="6"/>
  <c r="U78" i="6" s="1"/>
  <c r="Z78" i="6" s="1"/>
  <c r="Y82" i="6"/>
  <c r="O78" i="6"/>
  <c r="T78" i="6" s="1"/>
  <c r="Y78" i="6" s="1"/>
  <c r="N81" i="6"/>
  <c r="O76" i="6"/>
  <c r="T76" i="6" s="1"/>
  <c r="Y76" i="6" s="1"/>
  <c r="N73" i="6"/>
  <c r="S73" i="6" s="1"/>
  <c r="X73" i="6" s="1"/>
  <c r="O68" i="6"/>
  <c r="T68" i="6" s="1"/>
  <c r="Y68" i="6" s="1"/>
  <c r="M81" i="6"/>
  <c r="R81" i="6" s="1"/>
  <c r="W81" i="6" s="1"/>
  <c r="M73" i="6"/>
  <c r="R73" i="6" s="1"/>
  <c r="W73" i="6" s="1"/>
  <c r="N68" i="6"/>
  <c r="S68" i="6" s="1"/>
  <c r="X68" i="6" s="1"/>
  <c r="X86" i="6" s="1"/>
  <c r="S76" i="6"/>
  <c r="X76" i="6" s="1"/>
  <c r="L65" i="6"/>
  <c r="S66" i="6"/>
  <c r="X66" i="6" s="1"/>
  <c r="P77" i="6"/>
  <c r="U77" i="6" s="1"/>
  <c r="Z77" i="6" s="1"/>
  <c r="M76" i="6"/>
  <c r="R76" i="6" s="1"/>
  <c r="W76" i="6" s="1"/>
  <c r="P69" i="6"/>
  <c r="U69" i="6" s="1"/>
  <c r="Z69" i="6" s="1"/>
  <c r="M68" i="6"/>
  <c r="R68" i="6" s="1"/>
  <c r="W68" i="6" s="1"/>
  <c r="W86" i="6" s="1"/>
  <c r="O66" i="6"/>
  <c r="T66" i="6" s="1"/>
  <c r="Y66" i="6" s="1"/>
  <c r="Y86" i="6" s="1"/>
  <c r="P72" i="6"/>
  <c r="U72" i="6" s="1"/>
  <c r="Z72" i="6" s="1"/>
  <c r="O69" i="6"/>
  <c r="T69" i="6" s="1"/>
  <c r="Y69" i="6" s="1"/>
  <c r="L68" i="6"/>
  <c r="O77" i="6"/>
  <c r="T77" i="6" s="1"/>
  <c r="Y77" i="6" s="1"/>
  <c r="S81" i="6"/>
  <c r="X81" i="6" s="1"/>
  <c r="S80" i="6"/>
  <c r="X80" i="6" s="1"/>
  <c r="S79" i="6"/>
  <c r="X79" i="6" s="1"/>
  <c r="S78" i="6"/>
  <c r="X78" i="6" s="1"/>
  <c r="S77" i="6"/>
  <c r="X77" i="6" s="1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J106" i="4"/>
  <c r="J109" i="4"/>
  <c r="J99" i="4"/>
  <c r="J100" i="4"/>
  <c r="J101" i="4"/>
  <c r="J102" i="4"/>
  <c r="J103" i="4"/>
  <c r="J104" i="4"/>
  <c r="J105" i="4"/>
  <c r="J107" i="4"/>
  <c r="J108" i="4"/>
  <c r="J110" i="4"/>
  <c r="J111" i="4"/>
  <c r="O83" i="4"/>
  <c r="V86" i="6" l="1"/>
  <c r="I91" i="4" l="1"/>
  <c r="I92" i="4"/>
  <c r="I93" i="4"/>
  <c r="I94" i="4"/>
  <c r="I99" i="4"/>
  <c r="I100" i="4"/>
  <c r="I101" i="4"/>
  <c r="I102" i="4"/>
  <c r="I107" i="4"/>
  <c r="I108" i="4"/>
  <c r="I109" i="4"/>
  <c r="I110" i="4"/>
  <c r="E94" i="4"/>
  <c r="G86" i="4"/>
  <c r="H86" i="4" s="1"/>
  <c r="I86" i="4" s="1"/>
  <c r="G87" i="4"/>
  <c r="H87" i="4" s="1"/>
  <c r="I87" i="4" s="1"/>
  <c r="G88" i="4"/>
  <c r="H88" i="4" s="1"/>
  <c r="I88" i="4" s="1"/>
  <c r="G89" i="4"/>
  <c r="H89" i="4" s="1"/>
  <c r="I89" i="4" s="1"/>
  <c r="G90" i="4"/>
  <c r="H90" i="4" s="1"/>
  <c r="I90" i="4" s="1"/>
  <c r="G91" i="4"/>
  <c r="H91" i="4" s="1"/>
  <c r="G92" i="4"/>
  <c r="H92" i="4" s="1"/>
  <c r="G93" i="4"/>
  <c r="H93" i="4" s="1"/>
  <c r="G94" i="4"/>
  <c r="H94" i="4" s="1"/>
  <c r="G95" i="4"/>
  <c r="H95" i="4" s="1"/>
  <c r="I95" i="4" s="1"/>
  <c r="G96" i="4"/>
  <c r="H96" i="4" s="1"/>
  <c r="I96" i="4" s="1"/>
  <c r="G97" i="4"/>
  <c r="H97" i="4" s="1"/>
  <c r="I97" i="4" s="1"/>
  <c r="G98" i="4"/>
  <c r="H98" i="4" s="1"/>
  <c r="I98" i="4" s="1"/>
  <c r="G99" i="4"/>
  <c r="H99" i="4" s="1"/>
  <c r="G100" i="4"/>
  <c r="H100" i="4" s="1"/>
  <c r="G101" i="4"/>
  <c r="H101" i="4" s="1"/>
  <c r="G102" i="4"/>
  <c r="H102" i="4" s="1"/>
  <c r="G103" i="4"/>
  <c r="H103" i="4" s="1"/>
  <c r="I103" i="4" s="1"/>
  <c r="G104" i="4"/>
  <c r="H104" i="4" s="1"/>
  <c r="I104" i="4" s="1"/>
  <c r="G105" i="4"/>
  <c r="H105" i="4" s="1"/>
  <c r="I105" i="4" s="1"/>
  <c r="G106" i="4"/>
  <c r="H106" i="4" s="1"/>
  <c r="I106" i="4" s="1"/>
  <c r="G107" i="4"/>
  <c r="H107" i="4" s="1"/>
  <c r="G108" i="4"/>
  <c r="H108" i="4" s="1"/>
  <c r="G109" i="4"/>
  <c r="H109" i="4" s="1"/>
  <c r="G110" i="4"/>
  <c r="H110" i="4" s="1"/>
  <c r="G111" i="4"/>
  <c r="H111" i="4" s="1"/>
  <c r="I111" i="4" s="1"/>
  <c r="G112" i="4"/>
  <c r="H112" i="4" s="1"/>
  <c r="I112" i="4" s="1"/>
  <c r="BD86" i="4" l="1"/>
  <c r="BD87" i="4"/>
  <c r="BD88" i="4"/>
  <c r="BD89" i="4"/>
  <c r="BD90" i="4"/>
  <c r="BD91" i="4"/>
  <c r="BD92" i="4"/>
  <c r="BD93" i="4"/>
  <c r="BD94" i="4"/>
  <c r="BD95" i="4"/>
  <c r="BD96" i="4"/>
  <c r="BD97" i="4"/>
  <c r="BD98" i="4"/>
  <c r="BD99" i="4"/>
  <c r="BD100" i="4"/>
  <c r="BD101" i="4"/>
  <c r="BD102" i="4"/>
  <c r="BD103" i="4"/>
  <c r="BD104" i="4"/>
  <c r="BD105" i="4"/>
  <c r="BD106" i="4"/>
  <c r="BD107" i="4"/>
  <c r="BD108" i="4"/>
  <c r="BD109" i="4"/>
  <c r="BD110" i="4"/>
  <c r="BD111" i="4"/>
  <c r="BD112" i="4"/>
  <c r="BD113" i="4"/>
  <c r="BC86" i="4"/>
  <c r="BC87" i="4"/>
  <c r="BC88" i="4"/>
  <c r="BC89" i="4"/>
  <c r="BC90" i="4"/>
  <c r="BC91" i="4"/>
  <c r="BC92" i="4"/>
  <c r="BC93" i="4"/>
  <c r="BC94" i="4"/>
  <c r="BC95" i="4"/>
  <c r="BC96" i="4"/>
  <c r="BC97" i="4"/>
  <c r="BC98" i="4"/>
  <c r="BC99" i="4"/>
  <c r="BC100" i="4"/>
  <c r="BC101" i="4"/>
  <c r="BC102" i="4"/>
  <c r="BC103" i="4"/>
  <c r="BC104" i="4"/>
  <c r="BC105" i="4"/>
  <c r="BC106" i="4"/>
  <c r="BC107" i="4"/>
  <c r="BC108" i="4"/>
  <c r="BC109" i="4"/>
  <c r="BC110" i="4"/>
  <c r="BC111" i="4"/>
  <c r="BC112" i="4"/>
  <c r="BC113" i="4"/>
  <c r="BC114" i="4"/>
  <c r="BC115" i="4"/>
  <c r="BC116" i="4"/>
  <c r="BC117" i="4"/>
  <c r="BC118" i="4"/>
  <c r="BC119" i="4"/>
  <c r="BC120" i="4"/>
  <c r="BD118" i="4"/>
  <c r="BD119" i="4"/>
  <c r="BD120" i="4"/>
  <c r="BD117" i="4"/>
  <c r="AR86" i="4"/>
  <c r="AS86" i="4"/>
  <c r="AS87" i="4"/>
  <c r="AS88" i="4"/>
  <c r="AS89" i="4"/>
  <c r="AS90" i="4"/>
  <c r="AS91" i="4"/>
  <c r="AS92" i="4"/>
  <c r="AS93" i="4"/>
  <c r="AS94" i="4"/>
  <c r="AS95" i="4"/>
  <c r="AR87" i="4"/>
  <c r="AR88" i="4"/>
  <c r="AR89" i="4"/>
  <c r="AR90" i="4"/>
  <c r="AR91" i="4"/>
  <c r="AR92" i="4"/>
  <c r="AR93" i="4"/>
  <c r="AR94" i="4"/>
  <c r="AR95" i="4"/>
  <c r="AR96" i="4"/>
  <c r="AR97" i="4"/>
  <c r="AR98" i="4"/>
  <c r="AR99" i="4"/>
  <c r="AR100" i="4"/>
  <c r="AR101" i="4"/>
  <c r="AR102" i="4"/>
  <c r="AR103" i="4"/>
  <c r="AR104" i="4"/>
  <c r="AR105" i="4"/>
  <c r="AR106" i="4"/>
  <c r="AR107" i="4"/>
  <c r="AR108" i="4"/>
  <c r="AR109" i="4"/>
  <c r="AR110" i="4"/>
  <c r="AR111" i="4"/>
  <c r="AR112" i="4"/>
  <c r="AR113" i="4"/>
  <c r="AR114" i="4"/>
  <c r="AR115" i="4"/>
  <c r="AS96" i="4"/>
  <c r="AS97" i="4"/>
  <c r="AS98" i="4"/>
  <c r="AS99" i="4"/>
  <c r="AS100" i="4"/>
  <c r="AS101" i="4"/>
  <c r="AS102" i="4"/>
  <c r="AS103" i="4"/>
  <c r="AS104" i="4"/>
  <c r="AS105" i="4"/>
  <c r="AS106" i="4"/>
  <c r="AS107" i="4"/>
  <c r="AS108" i="4"/>
  <c r="AS109" i="4"/>
  <c r="AS113" i="4"/>
  <c r="AS114" i="4"/>
  <c r="AS115" i="4"/>
  <c r="AS112" i="4"/>
  <c r="AH91" i="4"/>
  <c r="AH92" i="4"/>
  <c r="AH93" i="4"/>
  <c r="AH94" i="4"/>
  <c r="AH95" i="4"/>
  <c r="AH96" i="4"/>
  <c r="AG91" i="4"/>
  <c r="AG118" i="4" s="1"/>
  <c r="AG92" i="4"/>
  <c r="AG93" i="4"/>
  <c r="AG94" i="4"/>
  <c r="AG95" i="4"/>
  <c r="AG96" i="4"/>
  <c r="AG97" i="4"/>
  <c r="AG98" i="4"/>
  <c r="AG99" i="4"/>
  <c r="AG100" i="4"/>
  <c r="AG101" i="4"/>
  <c r="AG102" i="4"/>
  <c r="AG103" i="4"/>
  <c r="AG104" i="4"/>
  <c r="AG105" i="4"/>
  <c r="AG106" i="4"/>
  <c r="AG107" i="4"/>
  <c r="AG108" i="4"/>
  <c r="AG109" i="4"/>
  <c r="AG110" i="4"/>
  <c r="AG111" i="4"/>
  <c r="AG112" i="4"/>
  <c r="AG113" i="4"/>
  <c r="AG114" i="4"/>
  <c r="W87" i="4"/>
  <c r="W88" i="4"/>
  <c r="W89" i="4"/>
  <c r="W90" i="4"/>
  <c r="W91" i="4"/>
  <c r="V93" i="4"/>
  <c r="V92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W92" i="4"/>
  <c r="W93" i="4"/>
  <c r="W94" i="4"/>
  <c r="W95" i="4"/>
  <c r="W96" i="4"/>
  <c r="W97" i="4"/>
  <c r="W99" i="4"/>
  <c r="W100" i="4"/>
  <c r="W101" i="4"/>
  <c r="W102" i="4"/>
  <c r="W103" i="4"/>
  <c r="AH110" i="4"/>
  <c r="AH111" i="4"/>
  <c r="AH112" i="4"/>
  <c r="AH109" i="4"/>
  <c r="AJ89" i="4"/>
  <c r="AH97" i="4"/>
  <c r="AH98" i="4"/>
  <c r="AH99" i="4"/>
  <c r="AH100" i="4"/>
  <c r="AH101" i="4"/>
  <c r="AH102" i="4"/>
  <c r="AH103" i="4"/>
  <c r="AH104" i="4"/>
  <c r="AH106" i="4"/>
  <c r="AH105" i="4"/>
  <c r="AH107" i="4"/>
  <c r="AR120" i="4" l="1"/>
  <c r="V116" i="4"/>
  <c r="BC122" i="4"/>
  <c r="AQ88" i="4"/>
  <c r="AQ87" i="4"/>
  <c r="AV67" i="4" s="1"/>
  <c r="AJ87" i="4"/>
  <c r="AK82" i="4" s="1"/>
  <c r="AL82" i="4" s="1"/>
  <c r="AJ86" i="4"/>
  <c r="Z83" i="4"/>
  <c r="AA83" i="4" s="1"/>
  <c r="U88" i="4"/>
  <c r="Z81" i="4" s="1"/>
  <c r="U87" i="4"/>
  <c r="Z74" i="4" s="1"/>
  <c r="BD114" i="4"/>
  <c r="BG93" i="4"/>
  <c r="BG92" i="4"/>
  <c r="BH68" i="4" s="1"/>
  <c r="BI68" i="4" s="1"/>
  <c r="E89" i="4"/>
  <c r="E90" i="4"/>
  <c r="BJ4" i="4"/>
  <c r="BJ5" i="4"/>
  <c r="BJ6" i="4"/>
  <c r="BJ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J80" i="4"/>
  <c r="BJ81" i="4"/>
  <c r="BJ82" i="4"/>
  <c r="BJ83" i="4"/>
  <c r="BJ3" i="4"/>
  <c r="N64" i="4" l="1"/>
  <c r="N50" i="4"/>
  <c r="N58" i="4"/>
  <c r="N70" i="4"/>
  <c r="K70" i="4" s="1"/>
  <c r="N78" i="4"/>
  <c r="K78" i="4" s="1"/>
  <c r="N68" i="4"/>
  <c r="K68" i="4" s="1"/>
  <c r="N77" i="4"/>
  <c r="K77" i="4" s="1"/>
  <c r="N51" i="4"/>
  <c r="N59" i="4"/>
  <c r="N71" i="4"/>
  <c r="K71" i="4" s="1"/>
  <c r="N53" i="4"/>
  <c r="N73" i="4"/>
  <c r="K73" i="4" s="1"/>
  <c r="N54" i="4"/>
  <c r="N74" i="4"/>
  <c r="K74" i="4" s="1"/>
  <c r="N75" i="4"/>
  <c r="K75" i="4" s="1"/>
  <c r="N57" i="4"/>
  <c r="N52" i="4"/>
  <c r="N60" i="4"/>
  <c r="N62" i="4"/>
  <c r="N63" i="4"/>
  <c r="N72" i="4"/>
  <c r="K72" i="4" s="1"/>
  <c r="N61" i="4"/>
  <c r="N65" i="4"/>
  <c r="N67" i="4"/>
  <c r="K67" i="4" s="1"/>
  <c r="N76" i="4"/>
  <c r="K76" i="4" s="1"/>
  <c r="N69" i="4"/>
  <c r="K69" i="4" s="1"/>
  <c r="N66" i="4"/>
  <c r="K66" i="4" s="1"/>
  <c r="N55" i="4"/>
  <c r="N56" i="4"/>
  <c r="M64" i="4"/>
  <c r="P64" i="4" s="1"/>
  <c r="M62" i="4"/>
  <c r="P62" i="4" s="1"/>
  <c r="M68" i="4"/>
  <c r="P68" i="4" s="1"/>
  <c r="M80" i="4"/>
  <c r="N82" i="4"/>
  <c r="K82" i="4" s="1"/>
  <c r="M63" i="4"/>
  <c r="M69" i="4"/>
  <c r="P69" i="4" s="1"/>
  <c r="M82" i="4"/>
  <c r="P82" i="4" s="1"/>
  <c r="N83" i="4"/>
  <c r="K83" i="4" s="1"/>
  <c r="M57" i="4"/>
  <c r="M83" i="4"/>
  <c r="P83" i="4" s="1"/>
  <c r="M54" i="4"/>
  <c r="M59" i="4"/>
  <c r="M65" i="4"/>
  <c r="N79" i="4"/>
  <c r="K79" i="4" s="1"/>
  <c r="M60" i="4"/>
  <c r="N80" i="4"/>
  <c r="K80" i="4" s="1"/>
  <c r="M56" i="4"/>
  <c r="M61" i="4"/>
  <c r="M67" i="4"/>
  <c r="N81" i="4"/>
  <c r="K81" i="4" s="1"/>
  <c r="M51" i="4"/>
  <c r="M70" i="4"/>
  <c r="P70" i="4" s="1"/>
  <c r="M71" i="4"/>
  <c r="P71" i="4" s="1"/>
  <c r="M53" i="4"/>
  <c r="M58" i="4"/>
  <c r="M72" i="4"/>
  <c r="P72" i="4" s="1"/>
  <c r="M75" i="4"/>
  <c r="M73" i="4"/>
  <c r="P73" i="4" s="1"/>
  <c r="M55" i="4"/>
  <c r="M74" i="4"/>
  <c r="M77" i="4"/>
  <c r="M52" i="4"/>
  <c r="M76" i="4"/>
  <c r="P76" i="4" s="1"/>
  <c r="M66" i="4"/>
  <c r="P66" i="4" s="1"/>
  <c r="M79" i="4"/>
  <c r="M78" i="4"/>
  <c r="P78" i="4" s="1"/>
  <c r="M81" i="4"/>
  <c r="P81" i="4" s="1"/>
  <c r="BD115" i="4"/>
  <c r="BH81" i="4"/>
  <c r="BI81" i="4" s="1"/>
  <c r="BH83" i="4"/>
  <c r="BI83" i="4" s="1"/>
  <c r="BH74" i="4"/>
  <c r="BI74" i="4" s="1"/>
  <c r="BH70" i="4"/>
  <c r="BI70" i="4" s="1"/>
  <c r="BH77" i="4"/>
  <c r="BI77" i="4" s="1"/>
  <c r="AK58" i="4"/>
  <c r="AK49" i="4"/>
  <c r="AK53" i="4"/>
  <c r="AK57" i="4"/>
  <c r="AK66" i="4"/>
  <c r="AL66" i="4" s="1"/>
  <c r="AK50" i="4"/>
  <c r="AK54" i="4"/>
  <c r="AK59" i="4"/>
  <c r="AK63" i="4"/>
  <c r="AL63" i="4" s="1"/>
  <c r="AK67" i="4"/>
  <c r="AL67" i="4" s="1"/>
  <c r="AK71" i="4"/>
  <c r="AL71" i="4" s="1"/>
  <c r="AK75" i="4"/>
  <c r="AL75" i="4" s="1"/>
  <c r="AK47" i="4"/>
  <c r="AK51" i="4"/>
  <c r="AK55" i="4"/>
  <c r="AK60" i="4"/>
  <c r="AL60" i="4" s="1"/>
  <c r="AK64" i="4"/>
  <c r="AL64" i="4" s="1"/>
  <c r="AK68" i="4"/>
  <c r="AL68" i="4" s="1"/>
  <c r="AK74" i="4"/>
  <c r="AL74" i="4" s="1"/>
  <c r="AK48" i="4"/>
  <c r="AK52" i="4"/>
  <c r="AK56" i="4"/>
  <c r="AK61" i="4"/>
  <c r="AL61" i="4" s="1"/>
  <c r="AK65" i="4"/>
  <c r="AL65" i="4" s="1"/>
  <c r="AK69" i="4"/>
  <c r="AL69" i="4" s="1"/>
  <c r="AK62" i="4"/>
  <c r="AL62" i="4" s="1"/>
  <c r="AK70" i="4"/>
  <c r="AL70" i="4" s="1"/>
  <c r="AV83" i="4"/>
  <c r="AW83" i="4" s="1"/>
  <c r="AS110" i="4"/>
  <c r="Z82" i="4"/>
  <c r="Z78" i="4"/>
  <c r="AK73" i="4"/>
  <c r="AL73" i="4" s="1"/>
  <c r="AV76" i="4"/>
  <c r="AV72" i="4"/>
  <c r="AW72" i="4" s="1"/>
  <c r="BH65" i="4"/>
  <c r="BH80" i="4"/>
  <c r="BI80" i="4" s="1"/>
  <c r="BH73" i="4"/>
  <c r="BI73" i="4" s="1"/>
  <c r="BH69" i="4"/>
  <c r="BI69" i="4" s="1"/>
  <c r="Z69" i="4"/>
  <c r="Z58" i="4"/>
  <c r="Z62" i="4"/>
  <c r="Z66" i="4"/>
  <c r="Z70" i="4"/>
  <c r="Z59" i="4"/>
  <c r="Z63" i="4"/>
  <c r="Z67" i="4"/>
  <c r="Z71" i="4"/>
  <c r="Z61" i="4"/>
  <c r="Z56" i="4"/>
  <c r="Z60" i="4"/>
  <c r="Z64" i="4"/>
  <c r="Z68" i="4"/>
  <c r="Z72" i="4"/>
  <c r="Z57" i="4"/>
  <c r="Z65" i="4"/>
  <c r="Z73" i="4"/>
  <c r="AH108" i="4"/>
  <c r="AV82" i="4"/>
  <c r="AW82" i="4" s="1"/>
  <c r="AK81" i="4"/>
  <c r="AL81" i="4" s="1"/>
  <c r="Z77" i="4"/>
  <c r="AK78" i="4"/>
  <c r="AL78" i="4" s="1"/>
  <c r="AK72" i="4"/>
  <c r="AL72" i="4" s="1"/>
  <c r="AL86" i="4" s="1"/>
  <c r="AV75" i="4"/>
  <c r="AW75" i="4" s="1"/>
  <c r="AV71" i="4"/>
  <c r="AW71" i="4" s="1"/>
  <c r="AV68" i="4"/>
  <c r="AW68" i="4" s="1"/>
  <c r="BH79" i="4"/>
  <c r="BI79" i="4" s="1"/>
  <c r="BH76" i="4"/>
  <c r="BI76" i="4" s="1"/>
  <c r="BH72" i="4"/>
  <c r="BI72" i="4" s="1"/>
  <c r="W98" i="4"/>
  <c r="AK83" i="4"/>
  <c r="AV81" i="4"/>
  <c r="AW81" i="4" s="1"/>
  <c r="AK80" i="4"/>
  <c r="AL80" i="4" s="1"/>
  <c r="Z80" i="4"/>
  <c r="Z76" i="4"/>
  <c r="AK77" i="4"/>
  <c r="AL77" i="4" s="1"/>
  <c r="AV78" i="4"/>
  <c r="AW78" i="4" s="1"/>
  <c r="AV74" i="4"/>
  <c r="AW74" i="4" s="1"/>
  <c r="AV70" i="4"/>
  <c r="AW70" i="4" s="1"/>
  <c r="BH47" i="4"/>
  <c r="BH51" i="4"/>
  <c r="BI51" i="4" s="1"/>
  <c r="BH55" i="4"/>
  <c r="BI55" i="4" s="1"/>
  <c r="BH59" i="4"/>
  <c r="BI59" i="4" s="1"/>
  <c r="BH63" i="4"/>
  <c r="BI63" i="4" s="1"/>
  <c r="BH48" i="4"/>
  <c r="BH52" i="4"/>
  <c r="BI52" i="4" s="1"/>
  <c r="BH56" i="4"/>
  <c r="BI56" i="4" s="1"/>
  <c r="BH60" i="4"/>
  <c r="BI60" i="4" s="1"/>
  <c r="BH64" i="4"/>
  <c r="BI64" i="4" s="1"/>
  <c r="BH50" i="4"/>
  <c r="BI50" i="4" s="1"/>
  <c r="BH58" i="4"/>
  <c r="BI58" i="4" s="1"/>
  <c r="BH49" i="4"/>
  <c r="BI49" i="4" s="1"/>
  <c r="BH53" i="4"/>
  <c r="BI53" i="4" s="1"/>
  <c r="BH57" i="4"/>
  <c r="BI57" i="4" s="1"/>
  <c r="BH61" i="4"/>
  <c r="BI61" i="4" s="1"/>
  <c r="BH54" i="4"/>
  <c r="BI54" i="4" s="1"/>
  <c r="BH62" i="4"/>
  <c r="BI62" i="4" s="1"/>
  <c r="BH82" i="4"/>
  <c r="BH78" i="4"/>
  <c r="BI78" i="4" s="1"/>
  <c r="BH75" i="4"/>
  <c r="BI75" i="4" s="1"/>
  <c r="BH71" i="4"/>
  <c r="BI71" i="4" s="1"/>
  <c r="BH66" i="4"/>
  <c r="BI66" i="4" s="1"/>
  <c r="AV55" i="4"/>
  <c r="AW55" i="4" s="1"/>
  <c r="AV59" i="4"/>
  <c r="AW59" i="4" s="1"/>
  <c r="AV63" i="4"/>
  <c r="AW63" i="4" s="1"/>
  <c r="AV56" i="4"/>
  <c r="AW56" i="4" s="1"/>
  <c r="AV60" i="4"/>
  <c r="AW60" i="4" s="1"/>
  <c r="AV64" i="4"/>
  <c r="AW64" i="4" s="1"/>
  <c r="AV62" i="4"/>
  <c r="AW62" i="4" s="1"/>
  <c r="AV57" i="4"/>
  <c r="AW57" i="4" s="1"/>
  <c r="AV61" i="4"/>
  <c r="AW61" i="4" s="1"/>
  <c r="AV65" i="4"/>
  <c r="AW65" i="4" s="1"/>
  <c r="AV54" i="4"/>
  <c r="AW54" i="4" s="1"/>
  <c r="AV58" i="4"/>
  <c r="AW58" i="4" s="1"/>
  <c r="AV66" i="4"/>
  <c r="AW66" i="4" s="1"/>
  <c r="AV80" i="4"/>
  <c r="AW80" i="4" s="1"/>
  <c r="AK79" i="4"/>
  <c r="AL79" i="4" s="1"/>
  <c r="Z79" i="4"/>
  <c r="Z75" i="4"/>
  <c r="AK76" i="4"/>
  <c r="AL76" i="4" s="1"/>
  <c r="AV77" i="4"/>
  <c r="AW77" i="4" s="1"/>
  <c r="AV73" i="4"/>
  <c r="AW73" i="4" s="1"/>
  <c r="AV69" i="4"/>
  <c r="AW69" i="4" s="1"/>
  <c r="AW76" i="4"/>
  <c r="AW67" i="4"/>
  <c r="AH113" i="4"/>
  <c r="AL83" i="4"/>
  <c r="AA87" i="4"/>
  <c r="BH67" i="4"/>
  <c r="BI67" i="4" s="1"/>
  <c r="AV79" i="4"/>
  <c r="AW79" i="4" s="1"/>
  <c r="BI65" i="4"/>
  <c r="BI82" i="4"/>
  <c r="AV85" i="4" l="1"/>
  <c r="P77" i="4"/>
  <c r="P74" i="4"/>
  <c r="P65" i="4"/>
  <c r="P63" i="4"/>
  <c r="P79" i="4"/>
  <c r="P75" i="4"/>
  <c r="P67" i="4"/>
  <c r="P80" i="4"/>
  <c r="Z90" i="4"/>
  <c r="AW85" i="4"/>
  <c r="AK86" i="4"/>
  <c r="BH85" i="4"/>
  <c r="BI85" i="4"/>
</calcChain>
</file>

<file path=xl/sharedStrings.xml><?xml version="1.0" encoding="utf-8"?>
<sst xmlns="http://schemas.openxmlformats.org/spreadsheetml/2006/main" count="111" uniqueCount="53">
  <si>
    <t>井深m</t>
    <phoneticPr fontId="1" type="noConversion"/>
  </si>
  <si>
    <t>环空压耗</t>
    <phoneticPr fontId="1" type="noConversion"/>
  </si>
  <si>
    <t>环空压力</t>
    <phoneticPr fontId="1" type="noConversion"/>
  </si>
  <si>
    <t>泥浆流速m/s</t>
    <phoneticPr fontId="1" type="noConversion"/>
  </si>
  <si>
    <t>平均密度</t>
    <phoneticPr fontId="1" type="noConversion"/>
  </si>
  <si>
    <t>实际气速</t>
    <phoneticPr fontId="1" type="noConversion"/>
  </si>
  <si>
    <t>自由气VF</t>
    <phoneticPr fontId="1" type="noConversion"/>
  </si>
  <si>
    <t>溶解气wc</t>
    <phoneticPr fontId="1" type="noConversion"/>
  </si>
  <si>
    <t>无溶解、无悬浮</t>
    <phoneticPr fontId="1" type="noConversion"/>
  </si>
  <si>
    <t>1m3</t>
    <phoneticPr fontId="1" type="noConversion"/>
  </si>
  <si>
    <t>2m3</t>
    <phoneticPr fontId="1" type="noConversion"/>
  </si>
  <si>
    <t>3m3</t>
    <phoneticPr fontId="1" type="noConversion"/>
  </si>
  <si>
    <t>4m3</t>
    <phoneticPr fontId="1" type="noConversion"/>
  </si>
  <si>
    <t>5m3</t>
    <phoneticPr fontId="1" type="noConversion"/>
  </si>
  <si>
    <t>气体密度</t>
    <phoneticPr fontId="1" type="noConversion"/>
  </si>
  <si>
    <t>温度场</t>
    <phoneticPr fontId="1" type="noConversion"/>
  </si>
  <si>
    <t>A1</t>
    <phoneticPr fontId="1" type="noConversion"/>
  </si>
  <si>
    <t>A2</t>
    <phoneticPr fontId="1" type="noConversion"/>
  </si>
  <si>
    <t>密度</t>
    <phoneticPr fontId="1" type="noConversion"/>
  </si>
  <si>
    <t>气体体积</t>
    <phoneticPr fontId="1" type="noConversion"/>
  </si>
  <si>
    <t>气体质量</t>
    <phoneticPr fontId="1" type="noConversion"/>
  </si>
  <si>
    <t>`</t>
    <phoneticPr fontId="1" type="noConversion"/>
  </si>
  <si>
    <t xml:space="preserve">4.5min </t>
    <phoneticPr fontId="1" type="noConversion"/>
  </si>
  <si>
    <t xml:space="preserve">8min </t>
    <phoneticPr fontId="1" type="noConversion"/>
  </si>
  <si>
    <t xml:space="preserve">11.5min </t>
    <phoneticPr fontId="1" type="noConversion"/>
  </si>
  <si>
    <t xml:space="preserve">14.5min </t>
    <phoneticPr fontId="1" type="noConversion"/>
  </si>
  <si>
    <t xml:space="preserve">17min </t>
    <phoneticPr fontId="1" type="noConversion"/>
  </si>
  <si>
    <t>气体密度</t>
    <phoneticPr fontId="1" type="noConversion"/>
  </si>
  <si>
    <t>`</t>
    <phoneticPr fontId="1" type="noConversion"/>
  </si>
  <si>
    <t>悬浮气体体积</t>
    <phoneticPr fontId="1" type="noConversion"/>
  </si>
  <si>
    <t>运移气质量</t>
    <phoneticPr fontId="1" type="noConversion"/>
  </si>
  <si>
    <t>悬浮气质量</t>
    <phoneticPr fontId="1" type="noConversion"/>
  </si>
  <si>
    <t>井深</t>
    <phoneticPr fontId="1" type="noConversion"/>
  </si>
  <si>
    <t>Rb</t>
    <phoneticPr fontId="1" type="noConversion"/>
  </si>
  <si>
    <t>Bn</t>
    <phoneticPr fontId="1" type="noConversion"/>
  </si>
  <si>
    <t>V悬浮</t>
    <phoneticPr fontId="1" type="noConversion"/>
  </si>
  <si>
    <t>Bnc2</t>
    <phoneticPr fontId="1" type="noConversion"/>
  </si>
  <si>
    <t>体积误差1</t>
    <phoneticPr fontId="1" type="noConversion"/>
  </si>
  <si>
    <t>总气体积分数</t>
    <phoneticPr fontId="1" type="noConversion"/>
  </si>
  <si>
    <t>井深m</t>
    <phoneticPr fontId="1" type="noConversion"/>
  </si>
  <si>
    <t>环空压耗</t>
    <phoneticPr fontId="1" type="noConversion"/>
  </si>
  <si>
    <t>环空压力</t>
    <phoneticPr fontId="1" type="noConversion"/>
  </si>
  <si>
    <t>泥浆流速m/s</t>
    <phoneticPr fontId="1" type="noConversion"/>
  </si>
  <si>
    <t>平均密度</t>
    <phoneticPr fontId="1" type="noConversion"/>
  </si>
  <si>
    <t>实际气速</t>
    <phoneticPr fontId="1" type="noConversion"/>
  </si>
  <si>
    <t>自由气VF</t>
    <phoneticPr fontId="1" type="noConversion"/>
  </si>
  <si>
    <t>气体密度</t>
    <phoneticPr fontId="1" type="noConversion"/>
  </si>
  <si>
    <t>悬浮气泡半径</t>
    <phoneticPr fontId="1" type="noConversion"/>
  </si>
  <si>
    <t>Bn</t>
    <phoneticPr fontId="1" type="noConversion"/>
  </si>
  <si>
    <t>Vfc</t>
    <phoneticPr fontId="1" type="noConversion"/>
  </si>
  <si>
    <t>悬浮气体积</t>
    <phoneticPr fontId="1" type="noConversion"/>
  </si>
  <si>
    <t>不同屈服应力Bn</t>
    <phoneticPr fontId="1" type="noConversion"/>
  </si>
  <si>
    <t>1Pa总体积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</si>
</sst>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1" fontId="0" fillId="0" borderId="0" xfId="0" applyNumberFormat="1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00CC"/>
      <color rgb="FF996633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5841049382716"/>
          <c:y val="3.0821759259259261E-2"/>
          <c:w val="0.83905787037037038"/>
          <c:h val="0.82748078703703698"/>
        </c:manualLayout>
      </c:layout>
      <c:scatterChart>
        <c:scatterStyle val="smoothMarker"/>
        <c:varyColors val="0"/>
        <c:ser>
          <c:idx val="4"/>
          <c:order val="0"/>
          <c:tx>
            <c:v>气侵量1m3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不考虑气体溶解悬浮!$H$3:$H$83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5.9269828875958955E-2</c:v>
                </c:pt>
                <c:pt idx="64">
                  <c:v>5.8859475010139252E-2</c:v>
                </c:pt>
                <c:pt idx="65">
                  <c:v>5.8465071897745434E-2</c:v>
                </c:pt>
                <c:pt idx="66">
                  <c:v>5.7674138610393597E-2</c:v>
                </c:pt>
                <c:pt idx="67">
                  <c:v>5.729038009915631E-2</c:v>
                </c:pt>
                <c:pt idx="68">
                  <c:v>5.6879749568221075E-2</c:v>
                </c:pt>
                <c:pt idx="69">
                  <c:v>5.6482227843759385E-2</c:v>
                </c:pt>
                <c:pt idx="70">
                  <c:v>5.6087835824072896E-2</c:v>
                </c:pt>
                <c:pt idx="71">
                  <c:v>5.5698913365185412E-2</c:v>
                </c:pt>
                <c:pt idx="72">
                  <c:v>5.5303736356003365E-2</c:v>
                </c:pt>
                <c:pt idx="73">
                  <c:v>5.4895820310872194E-2</c:v>
                </c:pt>
                <c:pt idx="74">
                  <c:v>5.4491623578076527E-2</c:v>
                </c:pt>
                <c:pt idx="75">
                  <c:v>5.4100000000000002E-2</c:v>
                </c:pt>
                <c:pt idx="76">
                  <c:v>5.8769277501427061E-2</c:v>
                </c:pt>
                <c:pt idx="77">
                  <c:v>5.8345826586787566E-2</c:v>
                </c:pt>
                <c:pt idx="78">
                  <c:v>5.7933090836012856E-2</c:v>
                </c:pt>
                <c:pt idx="79">
                  <c:v>5.753763522414275E-2</c:v>
                </c:pt>
                <c:pt idx="80">
                  <c:v>5.7099999999999998E-2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10-4B16-BFE8-5838DC73D0E5}"/>
            </c:ext>
          </c:extLst>
        </c:ser>
        <c:ser>
          <c:idx val="0"/>
          <c:order val="1"/>
          <c:tx>
            <c:v>气侵量2m3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不考虑气体溶解悬浮!$W$3:$W$83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8.0223617819332599E-2</c:v>
                </c:pt>
                <c:pt idx="65">
                  <c:v>8.7443751832621583E-2</c:v>
                </c:pt>
                <c:pt idx="66">
                  <c:v>8.6842724381534925E-2</c:v>
                </c:pt>
                <c:pt idx="67">
                  <c:v>8.6261154562663964E-2</c:v>
                </c:pt>
                <c:pt idx="68">
                  <c:v>8.5642928517529596E-2</c:v>
                </c:pt>
                <c:pt idx="69">
                  <c:v>8.5048083961714135E-2</c:v>
                </c:pt>
                <c:pt idx="70">
                  <c:v>8.4457849462384313E-2</c:v>
                </c:pt>
                <c:pt idx="71">
                  <c:v>8.3882844651683885E-2</c:v>
                </c:pt>
                <c:pt idx="72">
                  <c:v>8.3308618299232307E-2</c:v>
                </c:pt>
                <c:pt idx="73">
                  <c:v>8.2728397294312306E-2</c:v>
                </c:pt>
                <c:pt idx="74">
                  <c:v>8.2173219151740695E-2</c:v>
                </c:pt>
                <c:pt idx="75">
                  <c:v>8.1642240207557337E-2</c:v>
                </c:pt>
                <c:pt idx="76">
                  <c:v>9.6000000000000002E-2</c:v>
                </c:pt>
                <c:pt idx="77">
                  <c:v>9.5348874989846483E-2</c:v>
                </c:pt>
                <c:pt idx="78">
                  <c:v>9.4691243496148103E-2</c:v>
                </c:pt>
                <c:pt idx="79">
                  <c:v>9.4050156237480975E-2</c:v>
                </c:pt>
                <c:pt idx="80">
                  <c:v>9.3328562909958251E-2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510-4B16-BFE8-5838DC73D0E5}"/>
            </c:ext>
          </c:extLst>
        </c:ser>
        <c:ser>
          <c:idx val="1"/>
          <c:order val="2"/>
          <c:tx>
            <c:v>气侵量3m3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不考虑气体溶解悬浮!$AH$3:$AH$83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0.01</c:v>
                </c:pt>
                <c:pt idx="58">
                  <c:v>8.5632191919525494E-2</c:v>
                </c:pt>
                <c:pt idx="59">
                  <c:v>9.8551363579999857E-2</c:v>
                </c:pt>
                <c:pt idx="60">
                  <c:v>9.7858037404060155E-2</c:v>
                </c:pt>
                <c:pt idx="61">
                  <c:v>9.7117125573508503E-2</c:v>
                </c:pt>
                <c:pt idx="62">
                  <c:v>9.6404700214890948E-2</c:v>
                </c:pt>
                <c:pt idx="63">
                  <c:v>9.5719756860220606E-2</c:v>
                </c:pt>
                <c:pt idx="64">
                  <c:v>9.5057130631234832E-2</c:v>
                </c:pt>
                <c:pt idx="65">
                  <c:v>9.4420260006826684E-2</c:v>
                </c:pt>
                <c:pt idx="66">
                  <c:v>9.3775442751603419E-2</c:v>
                </c:pt>
                <c:pt idx="67">
                  <c:v>9.3155574636872227E-2</c:v>
                </c:pt>
                <c:pt idx="68">
                  <c:v>9.2499889402145125E-2</c:v>
                </c:pt>
                <c:pt idx="69">
                  <c:v>9.1880948733588277E-2</c:v>
                </c:pt>
                <c:pt idx="70">
                  <c:v>9.128190389802178E-2</c:v>
                </c:pt>
                <c:pt idx="71">
                  <c:v>9.0705980639180089E-2</c:v>
                </c:pt>
                <c:pt idx="72">
                  <c:v>9.0141072158511915E-2</c:v>
                </c:pt>
                <c:pt idx="73">
                  <c:v>8.9564428597854115E-2</c:v>
                </c:pt>
                <c:pt idx="74">
                  <c:v>8.9002511167312476E-2</c:v>
                </c:pt>
                <c:pt idx="75">
                  <c:v>8.8440297212124888E-2</c:v>
                </c:pt>
                <c:pt idx="76">
                  <c:v>0.104</c:v>
                </c:pt>
                <c:pt idx="77">
                  <c:v>0.10329658151000286</c:v>
                </c:pt>
                <c:pt idx="78">
                  <c:v>0.10258185643764668</c:v>
                </c:pt>
                <c:pt idx="79">
                  <c:v>0.10188514246674436</c:v>
                </c:pt>
                <c:pt idx="80">
                  <c:v>0.10110903724974077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510-4B16-BFE8-5838DC73D0E5}"/>
            </c:ext>
          </c:extLst>
        </c:ser>
        <c:ser>
          <c:idx val="2"/>
          <c:order val="3"/>
          <c:tx>
            <c:v>气侵量4m3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不考虑气体溶解悬浮!$AS$3:$AS$83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1E-3</c:v>
                </c:pt>
                <c:pt idx="52">
                  <c:v>7.1199999999999996E-3</c:v>
                </c:pt>
                <c:pt idx="53">
                  <c:v>0.1006002696</c:v>
                </c:pt>
                <c:pt idx="54">
                  <c:v>0.10970407396489225</c:v>
                </c:pt>
                <c:pt idx="55">
                  <c:v>0.10883076632529304</c:v>
                </c:pt>
                <c:pt idx="56">
                  <c:v>0.10800171600343197</c:v>
                </c:pt>
                <c:pt idx="57">
                  <c:v>0.10720020968630031</c:v>
                </c:pt>
                <c:pt idx="58">
                  <c:v>0.1063957239324123</c:v>
                </c:pt>
                <c:pt idx="59">
                  <c:v>0.10566152148543885</c:v>
                </c:pt>
                <c:pt idx="60">
                  <c:v>0.10491820805486202</c:v>
                </c:pt>
                <c:pt idx="61">
                  <c:v>0.10412387761941173</c:v>
                </c:pt>
                <c:pt idx="62">
                  <c:v>0.10336008696858756</c:v>
                </c:pt>
                <c:pt idx="63">
                  <c:v>0.10263034507927005</c:v>
                </c:pt>
                <c:pt idx="64">
                  <c:v>0.10193344987258052</c:v>
                </c:pt>
                <c:pt idx="65">
                  <c:v>0.10127720665530401</c:v>
                </c:pt>
                <c:pt idx="66">
                  <c:v>0.10065581963927532</c:v>
                </c:pt>
                <c:pt idx="67">
                  <c:v>0.10010741805905872</c:v>
                </c:pt>
                <c:pt idx="68">
                  <c:v>9.9504570337448417E-2</c:v>
                </c:pt>
                <c:pt idx="69">
                  <c:v>9.8921719895296079E-2</c:v>
                </c:pt>
                <c:pt idx="70">
                  <c:v>9.8341446907685037E-2</c:v>
                </c:pt>
                <c:pt idx="71">
                  <c:v>9.7763780382623941E-2</c:v>
                </c:pt>
                <c:pt idx="72">
                  <c:v>9.7164078709238696E-2</c:v>
                </c:pt>
                <c:pt idx="73">
                  <c:v>9.6531101270499062E-2</c:v>
                </c:pt>
                <c:pt idx="74">
                  <c:v>9.5902312937032205E-2</c:v>
                </c:pt>
                <c:pt idx="75">
                  <c:v>9.5269806393271289E-2</c:v>
                </c:pt>
                <c:pt idx="76">
                  <c:v>0.112</c:v>
                </c:pt>
                <c:pt idx="77">
                  <c:v>0.11121639867435865</c:v>
                </c:pt>
                <c:pt idx="78">
                  <c:v>0.1104122831959056</c:v>
                </c:pt>
                <c:pt idx="79">
                  <c:v>0.10961971206194297</c:v>
                </c:pt>
                <c:pt idx="80">
                  <c:v>0.10874264911789414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510-4B16-BFE8-5838DC73D0E5}"/>
            </c:ext>
          </c:extLst>
        </c:ser>
        <c:ser>
          <c:idx val="3"/>
          <c:order val="4"/>
          <c:tx>
            <c:v>气侵量5m3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不考虑气体溶解悬浮!$BD$3:$BD$83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1E-3</c:v>
                </c:pt>
                <c:pt idx="47">
                  <c:v>0.01</c:v>
                </c:pt>
                <c:pt idx="48">
                  <c:v>5.7250000000000002E-2</c:v>
                </c:pt>
                <c:pt idx="49">
                  <c:v>0.1041</c:v>
                </c:pt>
                <c:pt idx="50">
                  <c:v>0.12027628461817581</c:v>
                </c:pt>
                <c:pt idx="51">
                  <c:v>0.1191682363255205</c:v>
                </c:pt>
                <c:pt idx="52">
                  <c:v>0.11811482824298883</c:v>
                </c:pt>
                <c:pt idx="53">
                  <c:v>0.11710807082225257</c:v>
                </c:pt>
                <c:pt idx="54">
                  <c:v>0.11614605973325517</c:v>
                </c:pt>
                <c:pt idx="55">
                  <c:v>0.11522701723264139</c:v>
                </c:pt>
                <c:pt idx="56">
                  <c:v>0.11434390627679597</c:v>
                </c:pt>
                <c:pt idx="57">
                  <c:v>0.11350070935755142</c:v>
                </c:pt>
                <c:pt idx="58">
                  <c:v>0.1126489808548683</c:v>
                </c:pt>
                <c:pt idx="59">
                  <c:v>0.1118716624664135</c:v>
                </c:pt>
                <c:pt idx="60">
                  <c:v>0.11108977199282338</c:v>
                </c:pt>
                <c:pt idx="61">
                  <c:v>0.11027371326780469</c:v>
                </c:pt>
                <c:pt idx="62">
                  <c:v>0.10952872128518204</c:v>
                </c:pt>
                <c:pt idx="63">
                  <c:v>0.10889603254052019</c:v>
                </c:pt>
                <c:pt idx="64">
                  <c:v>0.10828507430291641</c:v>
                </c:pt>
                <c:pt idx="65">
                  <c:v>0.10769523930272781</c:v>
                </c:pt>
                <c:pt idx="66">
                  <c:v>0.10708349619968723</c:v>
                </c:pt>
                <c:pt idx="67">
                  <c:v>0.10649265189590544</c:v>
                </c:pt>
                <c:pt idx="68">
                  <c:v>0.10584836555799333</c:v>
                </c:pt>
                <c:pt idx="69">
                  <c:v>0.105216380335521</c:v>
                </c:pt>
                <c:pt idx="70">
                  <c:v>0.10458739887729643</c:v>
                </c:pt>
                <c:pt idx="71">
                  <c:v>0.10395256042980665</c:v>
                </c:pt>
                <c:pt idx="72">
                  <c:v>0.10330343650205585</c:v>
                </c:pt>
                <c:pt idx="73">
                  <c:v>0.10261471786551739</c:v>
                </c:pt>
                <c:pt idx="74">
                  <c:v>0.10192657691834933</c:v>
                </c:pt>
                <c:pt idx="75">
                  <c:v>0.10123917400170254</c:v>
                </c:pt>
                <c:pt idx="76">
                  <c:v>0.11899999999999999</c:v>
                </c:pt>
                <c:pt idx="77">
                  <c:v>0.11815000000000001</c:v>
                </c:pt>
                <c:pt idx="78">
                  <c:v>0.11728337408312958</c:v>
                </c:pt>
                <c:pt idx="79">
                  <c:v>0.11644350042480885</c:v>
                </c:pt>
                <c:pt idx="80">
                  <c:v>0.11550421382133397</c:v>
                </c:pt>
              </c:numCache>
            </c:numRef>
          </c:xVal>
          <c:yVal>
            <c:numRef>
              <c:f>不考虑气体溶解悬浮!$AX$3:$AX$83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510-4B16-BFE8-5838DC73D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441216"/>
        <c:axId val="268441792"/>
      </c:scatterChart>
      <c:valAx>
        <c:axId val="268441216"/>
        <c:scaling>
          <c:orientation val="minMax"/>
          <c:max val="0.25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zh-CN" altLang="en-US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气体体积分数</a:t>
                </a:r>
              </a:p>
            </c:rich>
          </c:tx>
          <c:layout>
            <c:manualLayout>
              <c:xMode val="edge"/>
              <c:yMode val="edge"/>
              <c:x val="0.40873943811158819"/>
              <c:y val="0.9288657407407408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268441792"/>
        <c:crossesAt val="4000"/>
        <c:crossBetween val="midCat"/>
        <c:majorUnit val="0.1"/>
        <c:minorUnit val="5.000000000000001E-2"/>
      </c:valAx>
      <c:valAx>
        <c:axId val="268441792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井深 </a:t>
                </a:r>
                <a:r>
                  <a:rPr lang="en-US" altLang="zh-CN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m</a:t>
                </a:r>
                <a:endParaRPr lang="zh-CN" altLang="en-US" sz="16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81481481481224E-4"/>
              <c:y val="0.42920902777777775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268441216"/>
        <c:crosses val="autoZero"/>
        <c:crossBetween val="midCat"/>
        <c:majorUnit val="1000"/>
        <c:minorUnit val="200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7866782159134198"/>
          <c:y val="3.819804530521629E-2"/>
          <c:w val="0.27645999766159585"/>
          <c:h val="0.34605555555555556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54398148148147"/>
          <c:y val="3.0821759259259261E-2"/>
          <c:w val="0.83709799382716055"/>
          <c:h val="0.82454097222222211"/>
        </c:manualLayout>
      </c:layout>
      <c:scatterChart>
        <c:scatterStyle val="smoothMarker"/>
        <c:varyColors val="0"/>
        <c:ser>
          <c:idx val="4"/>
          <c:order val="0"/>
          <c:tx>
            <c:v>Migration gas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不考虑气体溶解悬浮!$H$3:$H$83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5.9269828875958955E-2</c:v>
                </c:pt>
                <c:pt idx="64">
                  <c:v>5.8859475010139252E-2</c:v>
                </c:pt>
                <c:pt idx="65">
                  <c:v>5.8465071897745434E-2</c:v>
                </c:pt>
                <c:pt idx="66">
                  <c:v>5.7674138610393597E-2</c:v>
                </c:pt>
                <c:pt idx="67">
                  <c:v>5.729038009915631E-2</c:v>
                </c:pt>
                <c:pt idx="68">
                  <c:v>5.6879749568221075E-2</c:v>
                </c:pt>
                <c:pt idx="69">
                  <c:v>5.6482227843759385E-2</c:v>
                </c:pt>
                <c:pt idx="70">
                  <c:v>5.6087835824072896E-2</c:v>
                </c:pt>
                <c:pt idx="71">
                  <c:v>5.5698913365185412E-2</c:v>
                </c:pt>
                <c:pt idx="72">
                  <c:v>5.5303736356003365E-2</c:v>
                </c:pt>
                <c:pt idx="73">
                  <c:v>5.4895820310872194E-2</c:v>
                </c:pt>
                <c:pt idx="74">
                  <c:v>5.4491623578076527E-2</c:v>
                </c:pt>
                <c:pt idx="75">
                  <c:v>5.4100000000000002E-2</c:v>
                </c:pt>
                <c:pt idx="76">
                  <c:v>5.8769277501427061E-2</c:v>
                </c:pt>
                <c:pt idx="77">
                  <c:v>5.8345826586787566E-2</c:v>
                </c:pt>
                <c:pt idx="78">
                  <c:v>5.7933090836012856E-2</c:v>
                </c:pt>
                <c:pt idx="79">
                  <c:v>5.753763522414275E-2</c:v>
                </c:pt>
                <c:pt idx="80">
                  <c:v>5.7099999999999998E-2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09A-44C3-81F0-40D35A35FECC}"/>
            </c:ext>
          </c:extLst>
        </c:ser>
        <c:ser>
          <c:idx val="0"/>
          <c:order val="1"/>
          <c:tx>
            <c:v>Free gas</c:v>
          </c:tx>
          <c:spPr>
            <a:ln w="254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不考虑气体溶解悬浮!$O$3:$O$83</c:f>
              <c:numCache>
                <c:formatCode>General</c:formatCode>
                <c:ptCount val="81"/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9.1097703286391621E-2</c:v>
                </c:pt>
                <c:pt idx="64">
                  <c:v>9.0657828628933651E-2</c:v>
                </c:pt>
                <c:pt idx="65">
                  <c:v>9.0234639382973963E-2</c:v>
                </c:pt>
                <c:pt idx="66">
                  <c:v>8.9413949915959967E-2</c:v>
                </c:pt>
                <c:pt idx="67">
                  <c:v>8.9001170687265638E-2</c:v>
                </c:pt>
                <c:pt idx="68">
                  <c:v>8.8559028284729197E-2</c:v>
                </c:pt>
                <c:pt idx="69">
                  <c:v>8.8130538469648231E-2</c:v>
                </c:pt>
                <c:pt idx="70">
                  <c:v>8.7704962611626469E-2</c:v>
                </c:pt>
                <c:pt idx="71">
                  <c:v>8.7284830427819565E-2</c:v>
                </c:pt>
                <c:pt idx="72">
                  <c:v>8.6857465043867876E-2</c:v>
                </c:pt>
                <c:pt idx="73">
                  <c:v>8.6415807328631355E-2</c:v>
                </c:pt>
                <c:pt idx="74">
                  <c:v>8.5977647707243754E-2</c:v>
                </c:pt>
                <c:pt idx="75">
                  <c:v>8.5552603685413342E-2</c:v>
                </c:pt>
                <c:pt idx="76">
                  <c:v>9.0188239744393023E-2</c:v>
                </c:pt>
                <c:pt idx="77">
                  <c:v>8.9730734410454649E-2</c:v>
                </c:pt>
                <c:pt idx="78">
                  <c:v>8.9284296469477248E-2</c:v>
                </c:pt>
                <c:pt idx="79">
                  <c:v>8.885606710048502E-2</c:v>
                </c:pt>
                <c:pt idx="80">
                  <c:v>8.8381599119944643E-2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09A-44C3-81F0-40D35A35FECC}"/>
            </c:ext>
          </c:extLst>
        </c:ser>
        <c:ser>
          <c:idx val="5"/>
          <c:order val="2"/>
          <c:tx>
            <c:v>Suspended gas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不考虑气体溶解悬浮!$L$57:$L$83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3.2787441043269998E-3</c:v>
                </c:pt>
                <c:pt idx="9">
                  <c:v>3.1827874410432666E-2</c:v>
                </c:pt>
                <c:pt idx="10">
                  <c:v>3.1798353618794406E-2</c:v>
                </c:pt>
                <c:pt idx="11">
                  <c:v>3.176956748522853E-2</c:v>
                </c:pt>
                <c:pt idx="12">
                  <c:v>3.1739811305566377E-2</c:v>
                </c:pt>
                <c:pt idx="13">
                  <c:v>3.1710790588109328E-2</c:v>
                </c:pt>
                <c:pt idx="14">
                  <c:v>3.1679278716508122E-2</c:v>
                </c:pt>
                <c:pt idx="15">
                  <c:v>3.1648310625888847E-2</c:v>
                </c:pt>
                <c:pt idx="16">
                  <c:v>3.1617126787553573E-2</c:v>
                </c:pt>
                <c:pt idx="17">
                  <c:v>3.1585917062634146E-2</c:v>
                </c:pt>
                <c:pt idx="18">
                  <c:v>3.1553728687864505E-2</c:v>
                </c:pt>
                <c:pt idx="19">
                  <c:v>3.1519987017759162E-2</c:v>
                </c:pt>
                <c:pt idx="20">
                  <c:v>3.1486024129167234E-2</c:v>
                </c:pt>
                <c:pt idx="21">
                  <c:v>3.1452603685413347E-2</c:v>
                </c:pt>
                <c:pt idx="22">
                  <c:v>3.1418962242965968E-2</c:v>
                </c:pt>
                <c:pt idx="23">
                  <c:v>3.1384907823667076E-2</c:v>
                </c:pt>
                <c:pt idx="24">
                  <c:v>3.1351205633464385E-2</c:v>
                </c:pt>
                <c:pt idx="25">
                  <c:v>3.1318431876342263E-2</c:v>
                </c:pt>
                <c:pt idx="26">
                  <c:v>3.1281599119944652E-2</c:v>
                </c:pt>
              </c:numCache>
            </c:numRef>
          </c:xVal>
          <c:yVal>
            <c:numRef>
              <c:f>不考虑气体溶解悬浮!$B$57:$B$83</c:f>
              <c:numCache>
                <c:formatCode>General</c:formatCode>
                <c:ptCount val="27"/>
                <c:pt idx="0">
                  <c:v>2700</c:v>
                </c:pt>
                <c:pt idx="1">
                  <c:v>2750</c:v>
                </c:pt>
                <c:pt idx="2">
                  <c:v>2800</c:v>
                </c:pt>
                <c:pt idx="3">
                  <c:v>2850</c:v>
                </c:pt>
                <c:pt idx="4">
                  <c:v>2900</c:v>
                </c:pt>
                <c:pt idx="5">
                  <c:v>2950</c:v>
                </c:pt>
                <c:pt idx="6">
                  <c:v>3000</c:v>
                </c:pt>
                <c:pt idx="7">
                  <c:v>3050</c:v>
                </c:pt>
                <c:pt idx="8">
                  <c:v>3100</c:v>
                </c:pt>
                <c:pt idx="9">
                  <c:v>3150</c:v>
                </c:pt>
                <c:pt idx="10">
                  <c:v>3200</c:v>
                </c:pt>
                <c:pt idx="11">
                  <c:v>3250</c:v>
                </c:pt>
                <c:pt idx="12">
                  <c:v>3300</c:v>
                </c:pt>
                <c:pt idx="13">
                  <c:v>3350</c:v>
                </c:pt>
                <c:pt idx="14">
                  <c:v>3400</c:v>
                </c:pt>
                <c:pt idx="15">
                  <c:v>3450</c:v>
                </c:pt>
                <c:pt idx="16">
                  <c:v>3500</c:v>
                </c:pt>
                <c:pt idx="17">
                  <c:v>3550</c:v>
                </c:pt>
                <c:pt idx="18">
                  <c:v>3600</c:v>
                </c:pt>
                <c:pt idx="19">
                  <c:v>3650</c:v>
                </c:pt>
                <c:pt idx="20">
                  <c:v>3700</c:v>
                </c:pt>
                <c:pt idx="21">
                  <c:v>3750</c:v>
                </c:pt>
                <c:pt idx="22">
                  <c:v>3800</c:v>
                </c:pt>
                <c:pt idx="23">
                  <c:v>3850</c:v>
                </c:pt>
                <c:pt idx="24">
                  <c:v>3900</c:v>
                </c:pt>
                <c:pt idx="25">
                  <c:v>3950</c:v>
                </c:pt>
                <c:pt idx="26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09A-44C3-81F0-40D35A35F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143104"/>
        <c:axId val="804143680"/>
      </c:scatterChart>
      <c:valAx>
        <c:axId val="804143104"/>
        <c:scaling>
          <c:orientation val="minMax"/>
          <c:max val="0.1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Gas volume fraction</a:t>
                </a:r>
                <a:endParaRPr lang="zh-CN" altLang="en-US" sz="16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0873943811158819"/>
              <c:y val="0.9288657407407408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04143680"/>
        <c:crossesAt val="4000"/>
        <c:crossBetween val="midCat"/>
        <c:majorUnit val="5.000000000000001E-2"/>
        <c:minorUnit val="1.0000000000000002E-2"/>
      </c:valAx>
      <c:valAx>
        <c:axId val="804143680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Well depth/m</a:t>
                </a:r>
                <a:endParaRPr lang="zh-CN" altLang="en-US" sz="16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81481481481224E-4"/>
              <c:y val="0.42920902777777775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04143104"/>
        <c:crosses val="autoZero"/>
        <c:crossBetween val="midCat"/>
        <c:majorUnit val="1000"/>
        <c:minorUnit val="200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1168674139613544"/>
          <c:y val="4.7797742137438939E-2"/>
          <c:w val="0.34245827885942026"/>
          <c:h val="0.17883415891586618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36355908955677"/>
          <c:y val="3.0821759259259261E-2"/>
          <c:w val="0.83227861942129444"/>
          <c:h val="0.82748078703703698"/>
        </c:manualLayout>
      </c:layout>
      <c:scatterChart>
        <c:scatterStyle val="smoothMarker"/>
        <c:varyColors val="0"/>
        <c:ser>
          <c:idx val="0"/>
          <c:order val="0"/>
          <c:tx>
            <c:v>钻井液密度1000kg/m3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钻井液密度对悬浮浓度!$W$64:$W$83</c:f>
              <c:numCache>
                <c:formatCode>General</c:formatCode>
                <c:ptCount val="20"/>
                <c:pt idx="0">
                  <c:v>0</c:v>
                </c:pt>
                <c:pt idx="1">
                  <c:v>3.2787441043269998E-3</c:v>
                </c:pt>
                <c:pt idx="2">
                  <c:v>2.566840706930637E-2</c:v>
                </c:pt>
                <c:pt idx="3">
                  <c:v>2.5633496467842559E-2</c:v>
                </c:pt>
                <c:pt idx="4">
                  <c:v>2.5599448185268974E-2</c:v>
                </c:pt>
                <c:pt idx="5">
                  <c:v>2.5564245800640484E-2</c:v>
                </c:pt>
                <c:pt idx="6">
                  <c:v>2.5529682338134994E-2</c:v>
                </c:pt>
                <c:pt idx="7">
                  <c:v>2.5492388114373817E-2</c:v>
                </c:pt>
                <c:pt idx="8">
                  <c:v>2.5455954941043149E-2</c:v>
                </c:pt>
                <c:pt idx="9">
                  <c:v>2.5419259288355495E-2</c:v>
                </c:pt>
                <c:pt idx="10">
                  <c:v>2.5382976791559833E-2</c:v>
                </c:pt>
                <c:pt idx="11">
                  <c:v>2.534620593083094E-2</c:v>
                </c:pt>
                <c:pt idx="12">
                  <c:v>2.5308493333266464E-2</c:v>
                </c:pt>
                <c:pt idx="13">
                  <c:v>2.5271871672010119E-2</c:v>
                </c:pt>
                <c:pt idx="14">
                  <c:v>2.5236344341303407E-2</c:v>
                </c:pt>
                <c:pt idx="15">
                  <c:v>2.5200554893291007E-2</c:v>
                </c:pt>
                <c:pt idx="16">
                  <c:v>2.5162687639333169E-2</c:v>
                </c:pt>
                <c:pt idx="17">
                  <c:v>2.5123871572090548E-2</c:v>
                </c:pt>
                <c:pt idx="18">
                  <c:v>2.5085467818738282E-2</c:v>
                </c:pt>
                <c:pt idx="19">
                  <c:v>2.5041559467977457E-2</c:v>
                </c:pt>
              </c:numCache>
            </c:numRef>
          </c:xVal>
          <c:yVal>
            <c:numRef>
              <c:f>钻井液密度对悬浮浓度!$B$64:$B$83</c:f>
              <c:numCache>
                <c:formatCode>General</c:formatCode>
                <c:ptCount val="20"/>
                <c:pt idx="0">
                  <c:v>3050</c:v>
                </c:pt>
                <c:pt idx="1">
                  <c:v>3100</c:v>
                </c:pt>
                <c:pt idx="2">
                  <c:v>3150</c:v>
                </c:pt>
                <c:pt idx="3">
                  <c:v>3200</c:v>
                </c:pt>
                <c:pt idx="4">
                  <c:v>3250</c:v>
                </c:pt>
                <c:pt idx="5">
                  <c:v>3300</c:v>
                </c:pt>
                <c:pt idx="6">
                  <c:v>3350</c:v>
                </c:pt>
                <c:pt idx="7">
                  <c:v>3400</c:v>
                </c:pt>
                <c:pt idx="8">
                  <c:v>3450</c:v>
                </c:pt>
                <c:pt idx="9">
                  <c:v>3500</c:v>
                </c:pt>
                <c:pt idx="10">
                  <c:v>3550</c:v>
                </c:pt>
                <c:pt idx="11">
                  <c:v>3600</c:v>
                </c:pt>
                <c:pt idx="12">
                  <c:v>3650</c:v>
                </c:pt>
                <c:pt idx="13">
                  <c:v>3700</c:v>
                </c:pt>
                <c:pt idx="14">
                  <c:v>3750</c:v>
                </c:pt>
                <c:pt idx="15">
                  <c:v>3800</c:v>
                </c:pt>
                <c:pt idx="16">
                  <c:v>3850</c:v>
                </c:pt>
                <c:pt idx="17">
                  <c:v>3900</c:v>
                </c:pt>
                <c:pt idx="18">
                  <c:v>3950</c:v>
                </c:pt>
                <c:pt idx="1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635-4E19-A831-FFF4695E1103}"/>
            </c:ext>
          </c:extLst>
        </c:ser>
        <c:ser>
          <c:idx val="1"/>
          <c:order val="1"/>
          <c:tx>
            <c:v>钻井液密度1100kg/m3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钻井液密度对悬浮浓度!$X$64:$X$83</c:f>
              <c:numCache>
                <c:formatCode>General</c:formatCode>
                <c:ptCount val="20"/>
                <c:pt idx="0">
                  <c:v>0</c:v>
                </c:pt>
                <c:pt idx="1">
                  <c:v>3.2787441043269998E-3</c:v>
                </c:pt>
                <c:pt idx="2">
                  <c:v>2.7838463043597134E-2</c:v>
                </c:pt>
                <c:pt idx="3">
                  <c:v>2.7805588410926473E-2</c:v>
                </c:pt>
                <c:pt idx="4">
                  <c:v>2.7773528204569891E-2</c:v>
                </c:pt>
                <c:pt idx="5">
                  <c:v>2.7740383778083976E-2</c:v>
                </c:pt>
                <c:pt idx="6">
                  <c:v>2.7707843393581136E-2</c:v>
                </c:pt>
                <c:pt idx="7">
                  <c:v>2.7672734837956289E-2</c:v>
                </c:pt>
                <c:pt idx="8">
                  <c:v>2.7638439634443134E-2</c:v>
                </c:pt>
                <c:pt idx="9">
                  <c:v>2.7603900121857525E-2</c:v>
                </c:pt>
                <c:pt idx="10">
                  <c:v>2.7569752225489356E-2</c:v>
                </c:pt>
                <c:pt idx="11">
                  <c:v>2.7535147478678332E-2</c:v>
                </c:pt>
                <c:pt idx="12">
                  <c:v>2.7499659386092216E-2</c:v>
                </c:pt>
                <c:pt idx="13">
                  <c:v>2.746520071086718E-2</c:v>
                </c:pt>
                <c:pt idx="14">
                  <c:v>2.743177440263464E-2</c:v>
                </c:pt>
                <c:pt idx="15">
                  <c:v>2.7398104143232471E-2</c:v>
                </c:pt>
                <c:pt idx="16">
                  <c:v>2.736248202853268E-2</c:v>
                </c:pt>
                <c:pt idx="17">
                  <c:v>2.7325970476299154E-2</c:v>
                </c:pt>
                <c:pt idx="18">
                  <c:v>2.728984987490848E-2</c:v>
                </c:pt>
                <c:pt idx="19">
                  <c:v>2.7248555737798989E-2</c:v>
                </c:pt>
              </c:numCache>
            </c:numRef>
          </c:xVal>
          <c:yVal>
            <c:numRef>
              <c:f>钻井液密度对悬浮浓度!$B$64:$B$83</c:f>
              <c:numCache>
                <c:formatCode>General</c:formatCode>
                <c:ptCount val="20"/>
                <c:pt idx="0">
                  <c:v>3050</c:v>
                </c:pt>
                <c:pt idx="1">
                  <c:v>3100</c:v>
                </c:pt>
                <c:pt idx="2">
                  <c:v>3150</c:v>
                </c:pt>
                <c:pt idx="3">
                  <c:v>3200</c:v>
                </c:pt>
                <c:pt idx="4">
                  <c:v>3250</c:v>
                </c:pt>
                <c:pt idx="5">
                  <c:v>3300</c:v>
                </c:pt>
                <c:pt idx="6">
                  <c:v>3350</c:v>
                </c:pt>
                <c:pt idx="7">
                  <c:v>3400</c:v>
                </c:pt>
                <c:pt idx="8">
                  <c:v>3450</c:v>
                </c:pt>
                <c:pt idx="9">
                  <c:v>3500</c:v>
                </c:pt>
                <c:pt idx="10">
                  <c:v>3550</c:v>
                </c:pt>
                <c:pt idx="11">
                  <c:v>3600</c:v>
                </c:pt>
                <c:pt idx="12">
                  <c:v>3650</c:v>
                </c:pt>
                <c:pt idx="13">
                  <c:v>3700</c:v>
                </c:pt>
                <c:pt idx="14">
                  <c:v>3750</c:v>
                </c:pt>
                <c:pt idx="15">
                  <c:v>3800</c:v>
                </c:pt>
                <c:pt idx="16">
                  <c:v>3850</c:v>
                </c:pt>
                <c:pt idx="17">
                  <c:v>3900</c:v>
                </c:pt>
                <c:pt idx="18">
                  <c:v>3950</c:v>
                </c:pt>
                <c:pt idx="1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35-4E19-A831-FFF4695E1103}"/>
            </c:ext>
          </c:extLst>
        </c:ser>
        <c:ser>
          <c:idx val="2"/>
          <c:order val="2"/>
          <c:tx>
            <c:v>钻井液密度1200kg/m3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钻井液密度对悬浮浓度!$Y$64:$Y$83</c:f>
              <c:numCache>
                <c:formatCode>General</c:formatCode>
                <c:ptCount val="20"/>
                <c:pt idx="0">
                  <c:v>0</c:v>
                </c:pt>
                <c:pt idx="1">
                  <c:v>3.2787441043269998E-3</c:v>
                </c:pt>
                <c:pt idx="2">
                  <c:v>2.9886654081366728E-2</c:v>
                </c:pt>
                <c:pt idx="3">
                  <c:v>2.9855559356721049E-2</c:v>
                </c:pt>
                <c:pt idx="4">
                  <c:v>2.9825236853990418E-2</c:v>
                </c:pt>
                <c:pt idx="5">
                  <c:v>2.9793890863152258E-2</c:v>
                </c:pt>
                <c:pt idx="6">
                  <c:v>2.9763118086260001E-2</c:v>
                </c:pt>
                <c:pt idx="7">
                  <c:v>2.972991881038918E-2</c:v>
                </c:pt>
                <c:pt idx="8">
                  <c:v>2.9697490831345309E-2</c:v>
                </c:pt>
                <c:pt idx="9">
                  <c:v>2.9664834022860707E-2</c:v>
                </c:pt>
                <c:pt idx="10">
                  <c:v>2.9632549636744405E-2</c:v>
                </c:pt>
                <c:pt idx="11">
                  <c:v>2.9599835518784381E-2</c:v>
                </c:pt>
                <c:pt idx="12">
                  <c:v>2.9566288607838595E-2</c:v>
                </c:pt>
                <c:pt idx="13">
                  <c:v>2.9533717029832738E-2</c:v>
                </c:pt>
                <c:pt idx="14">
                  <c:v>2.9502123379995096E-2</c:v>
                </c:pt>
                <c:pt idx="15">
                  <c:v>2.947030124635423E-2</c:v>
                </c:pt>
                <c:pt idx="16">
                  <c:v>2.9436636682909505E-2</c:v>
                </c:pt>
                <c:pt idx="17">
                  <c:v>2.9402134007594012E-2</c:v>
                </c:pt>
                <c:pt idx="18">
                  <c:v>2.9368003216247902E-2</c:v>
                </c:pt>
                <c:pt idx="19">
                  <c:v>2.9328986871942079E-2</c:v>
                </c:pt>
              </c:numCache>
            </c:numRef>
          </c:xVal>
          <c:yVal>
            <c:numRef>
              <c:f>钻井液密度对悬浮浓度!$B$64:$B$83</c:f>
              <c:numCache>
                <c:formatCode>General</c:formatCode>
                <c:ptCount val="20"/>
                <c:pt idx="0">
                  <c:v>3050</c:v>
                </c:pt>
                <c:pt idx="1">
                  <c:v>3100</c:v>
                </c:pt>
                <c:pt idx="2">
                  <c:v>3150</c:v>
                </c:pt>
                <c:pt idx="3">
                  <c:v>3200</c:v>
                </c:pt>
                <c:pt idx="4">
                  <c:v>3250</c:v>
                </c:pt>
                <c:pt idx="5">
                  <c:v>3300</c:v>
                </c:pt>
                <c:pt idx="6">
                  <c:v>3350</c:v>
                </c:pt>
                <c:pt idx="7">
                  <c:v>3400</c:v>
                </c:pt>
                <c:pt idx="8">
                  <c:v>3450</c:v>
                </c:pt>
                <c:pt idx="9">
                  <c:v>3500</c:v>
                </c:pt>
                <c:pt idx="10">
                  <c:v>3550</c:v>
                </c:pt>
                <c:pt idx="11">
                  <c:v>3600</c:v>
                </c:pt>
                <c:pt idx="12">
                  <c:v>3650</c:v>
                </c:pt>
                <c:pt idx="13">
                  <c:v>3700</c:v>
                </c:pt>
                <c:pt idx="14">
                  <c:v>3750</c:v>
                </c:pt>
                <c:pt idx="15">
                  <c:v>3800</c:v>
                </c:pt>
                <c:pt idx="16">
                  <c:v>3850</c:v>
                </c:pt>
                <c:pt idx="17">
                  <c:v>3900</c:v>
                </c:pt>
                <c:pt idx="18">
                  <c:v>3950</c:v>
                </c:pt>
                <c:pt idx="1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635-4E19-A831-FFF4695E1103}"/>
            </c:ext>
          </c:extLst>
        </c:ser>
        <c:ser>
          <c:idx val="3"/>
          <c:order val="3"/>
          <c:tx>
            <c:v>钻井液密度1300kg/m3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钻井液密度对悬浮浓度!$I$3:$I$83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3.2787441043269998E-3</c:v>
                </c:pt>
                <c:pt idx="63">
                  <c:v>3.1827874410432666E-2</c:v>
                </c:pt>
                <c:pt idx="64">
                  <c:v>3.1798353618794406E-2</c:v>
                </c:pt>
                <c:pt idx="65">
                  <c:v>3.176956748522853E-2</c:v>
                </c:pt>
                <c:pt idx="66">
                  <c:v>3.1739811305566377E-2</c:v>
                </c:pt>
                <c:pt idx="67">
                  <c:v>3.1710790588109328E-2</c:v>
                </c:pt>
                <c:pt idx="68">
                  <c:v>3.1679278716508122E-2</c:v>
                </c:pt>
                <c:pt idx="69">
                  <c:v>3.1648310625888847E-2</c:v>
                </c:pt>
                <c:pt idx="70">
                  <c:v>3.1617126787553573E-2</c:v>
                </c:pt>
                <c:pt idx="71">
                  <c:v>3.1585917062634146E-2</c:v>
                </c:pt>
                <c:pt idx="72">
                  <c:v>3.1553728687864505E-2</c:v>
                </c:pt>
                <c:pt idx="73">
                  <c:v>3.1519987017759162E-2</c:v>
                </c:pt>
                <c:pt idx="74">
                  <c:v>3.1486024129167234E-2</c:v>
                </c:pt>
                <c:pt idx="75">
                  <c:v>3.1452603685413347E-2</c:v>
                </c:pt>
                <c:pt idx="76">
                  <c:v>3.1418962242965968E-2</c:v>
                </c:pt>
                <c:pt idx="77">
                  <c:v>3.1384907823667076E-2</c:v>
                </c:pt>
                <c:pt idx="78">
                  <c:v>3.1351205633464385E-2</c:v>
                </c:pt>
                <c:pt idx="79">
                  <c:v>3.1318431876342263E-2</c:v>
                </c:pt>
                <c:pt idx="80">
                  <c:v>3.1281599119944652E-2</c:v>
                </c:pt>
              </c:numCache>
            </c:numRef>
          </c:xVal>
          <c:yVal>
            <c:numRef>
              <c:f>钻井液密度对悬浮浓度!$B$3:$B$83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635-4E19-A831-FFF4695E1103}"/>
            </c:ext>
          </c:extLst>
        </c:ser>
        <c:ser>
          <c:idx val="4"/>
          <c:order val="4"/>
          <c:tx>
            <c:v>钻井液密度1500kg/m3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钻井液密度对悬浮浓度!$Z$64:$Z$83</c:f>
              <c:numCache>
                <c:formatCode>General</c:formatCode>
                <c:ptCount val="20"/>
                <c:pt idx="0">
                  <c:v>0</c:v>
                </c:pt>
                <c:pt idx="1">
                  <c:v>3.2787441043269998E-3</c:v>
                </c:pt>
                <c:pt idx="2">
                  <c:v>3.543400789105039E-2</c:v>
                </c:pt>
                <c:pt idx="3">
                  <c:v>3.5407155359897288E-2</c:v>
                </c:pt>
                <c:pt idx="4">
                  <c:v>3.5380973320520412E-2</c:v>
                </c:pt>
                <c:pt idx="5">
                  <c:v>3.535391131278813E-2</c:v>
                </c:pt>
                <c:pt idx="6">
                  <c:v>3.5327347906989194E-2</c:v>
                </c:pt>
                <c:pt idx="7">
                  <c:v>3.5298694067197413E-2</c:v>
                </c:pt>
                <c:pt idx="8">
                  <c:v>3.5270710084165761E-2</c:v>
                </c:pt>
                <c:pt idx="9">
                  <c:v>3.5242532792294896E-2</c:v>
                </c:pt>
                <c:pt idx="10">
                  <c:v>3.5214680948102317E-2</c:v>
                </c:pt>
                <c:pt idx="11">
                  <c:v>3.518646254710036E-2</c:v>
                </c:pt>
                <c:pt idx="12">
                  <c:v>3.5157530168696563E-2</c:v>
                </c:pt>
                <c:pt idx="13">
                  <c:v>3.5129443200784934E-2</c:v>
                </c:pt>
                <c:pt idx="14">
                  <c:v>3.5102203510933946E-2</c:v>
                </c:pt>
                <c:pt idx="15">
                  <c:v>3.5074770807747083E-2</c:v>
                </c:pt>
                <c:pt idx="16">
                  <c:v>3.5045754169707476E-2</c:v>
                </c:pt>
                <c:pt idx="17">
                  <c:v>3.5016019788847629E-2</c:v>
                </c:pt>
                <c:pt idx="18">
                  <c:v>3.4986610539621661E-2</c:v>
                </c:pt>
                <c:pt idx="19">
                  <c:v>3.4952997253047118E-2</c:v>
                </c:pt>
              </c:numCache>
            </c:numRef>
          </c:xVal>
          <c:yVal>
            <c:numRef>
              <c:f>钻井液密度对悬浮浓度!$B$64:$B$83</c:f>
              <c:numCache>
                <c:formatCode>General</c:formatCode>
                <c:ptCount val="20"/>
                <c:pt idx="0">
                  <c:v>3050</c:v>
                </c:pt>
                <c:pt idx="1">
                  <c:v>3100</c:v>
                </c:pt>
                <c:pt idx="2">
                  <c:v>3150</c:v>
                </c:pt>
                <c:pt idx="3">
                  <c:v>3200</c:v>
                </c:pt>
                <c:pt idx="4">
                  <c:v>3250</c:v>
                </c:pt>
                <c:pt idx="5">
                  <c:v>3300</c:v>
                </c:pt>
                <c:pt idx="6">
                  <c:v>3350</c:v>
                </c:pt>
                <c:pt idx="7">
                  <c:v>3400</c:v>
                </c:pt>
                <c:pt idx="8">
                  <c:v>3450</c:v>
                </c:pt>
                <c:pt idx="9">
                  <c:v>3500</c:v>
                </c:pt>
                <c:pt idx="10">
                  <c:v>3550</c:v>
                </c:pt>
                <c:pt idx="11">
                  <c:v>3600</c:v>
                </c:pt>
                <c:pt idx="12">
                  <c:v>3650</c:v>
                </c:pt>
                <c:pt idx="13">
                  <c:v>3700</c:v>
                </c:pt>
                <c:pt idx="14">
                  <c:v>3750</c:v>
                </c:pt>
                <c:pt idx="15">
                  <c:v>3800</c:v>
                </c:pt>
                <c:pt idx="16">
                  <c:v>3850</c:v>
                </c:pt>
                <c:pt idx="17">
                  <c:v>3900</c:v>
                </c:pt>
                <c:pt idx="18">
                  <c:v>3950</c:v>
                </c:pt>
                <c:pt idx="1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635-4E19-A831-FFF4695E1103}"/>
            </c:ext>
          </c:extLst>
        </c:ser>
        <c:ser>
          <c:idx val="5"/>
          <c:order val="5"/>
          <c:tx>
            <c:v>钻井液密度1700kg/m3</c:v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钻井液密度对悬浮浓度!$AA$64:$AA$83</c:f>
              <c:numCache>
                <c:formatCode>General</c:formatCode>
                <c:ptCount val="20"/>
                <c:pt idx="0">
                  <c:v>0</c:v>
                </c:pt>
                <c:pt idx="1">
                  <c:v>3.2787441043269998E-3</c:v>
                </c:pt>
                <c:pt idx="2">
                  <c:v>3.8730960774889509E-2</c:v>
                </c:pt>
                <c:pt idx="3">
                  <c:v>3.870629595596712E-2</c:v>
                </c:pt>
                <c:pt idx="4">
                  <c:v>3.8682248597108324E-2</c:v>
                </c:pt>
                <c:pt idx="5">
                  <c:v>3.8657394671701491E-2</c:v>
                </c:pt>
                <c:pt idx="6">
                  <c:v>3.8633000304456148E-2</c:v>
                </c:pt>
                <c:pt idx="7">
                  <c:v>3.8606688020207891E-2</c:v>
                </c:pt>
                <c:pt idx="8">
                  <c:v>3.8580992680391134E-2</c:v>
                </c:pt>
                <c:pt idx="9">
                  <c:v>3.855512166803049E-2</c:v>
                </c:pt>
                <c:pt idx="10">
                  <c:v>3.8529551269206916E-2</c:v>
                </c:pt>
                <c:pt idx="11">
                  <c:v>3.8503646170077649E-2</c:v>
                </c:pt>
                <c:pt idx="12">
                  <c:v>3.847708753949293E-2</c:v>
                </c:pt>
                <c:pt idx="13">
                  <c:v>3.845130681499203E-2</c:v>
                </c:pt>
                <c:pt idx="14">
                  <c:v>3.8426305547378317E-2</c:v>
                </c:pt>
                <c:pt idx="15">
                  <c:v>3.8401128870294135E-2</c:v>
                </c:pt>
                <c:pt idx="16">
                  <c:v>3.8374500424559241E-2</c:v>
                </c:pt>
                <c:pt idx="17">
                  <c:v>3.8347215344057356E-2</c:v>
                </c:pt>
                <c:pt idx="18">
                  <c:v>3.832023064159152E-2</c:v>
                </c:pt>
                <c:pt idx="19">
                  <c:v>3.8289390962940276E-2</c:v>
                </c:pt>
              </c:numCache>
            </c:numRef>
          </c:xVal>
          <c:yVal>
            <c:numRef>
              <c:f>钻井液密度对悬浮浓度!$B$64:$B$83</c:f>
              <c:numCache>
                <c:formatCode>General</c:formatCode>
                <c:ptCount val="20"/>
                <c:pt idx="0">
                  <c:v>3050</c:v>
                </c:pt>
                <c:pt idx="1">
                  <c:v>3100</c:v>
                </c:pt>
                <c:pt idx="2">
                  <c:v>3150</c:v>
                </c:pt>
                <c:pt idx="3">
                  <c:v>3200</c:v>
                </c:pt>
                <c:pt idx="4">
                  <c:v>3250</c:v>
                </c:pt>
                <c:pt idx="5">
                  <c:v>3300</c:v>
                </c:pt>
                <c:pt idx="6">
                  <c:v>3350</c:v>
                </c:pt>
                <c:pt idx="7">
                  <c:v>3400</c:v>
                </c:pt>
                <c:pt idx="8">
                  <c:v>3450</c:v>
                </c:pt>
                <c:pt idx="9">
                  <c:v>3500</c:v>
                </c:pt>
                <c:pt idx="10">
                  <c:v>3550</c:v>
                </c:pt>
                <c:pt idx="11">
                  <c:v>3600</c:v>
                </c:pt>
                <c:pt idx="12">
                  <c:v>3650</c:v>
                </c:pt>
                <c:pt idx="13">
                  <c:v>3700</c:v>
                </c:pt>
                <c:pt idx="14">
                  <c:v>3750</c:v>
                </c:pt>
                <c:pt idx="15">
                  <c:v>3800</c:v>
                </c:pt>
                <c:pt idx="16">
                  <c:v>3850</c:v>
                </c:pt>
                <c:pt idx="17">
                  <c:v>3900</c:v>
                </c:pt>
                <c:pt idx="18">
                  <c:v>3950</c:v>
                </c:pt>
                <c:pt idx="1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635-4E19-A831-FFF4695E1103}"/>
            </c:ext>
          </c:extLst>
        </c:ser>
        <c:ser>
          <c:idx val="6"/>
          <c:order val="6"/>
          <c:tx>
            <c:v>钻井液密度2000kg/m3</c:v>
          </c:tx>
          <c:spPr>
            <a:ln w="25400">
              <a:solidFill>
                <a:srgbClr val="996633"/>
              </a:solidFill>
            </a:ln>
          </c:spPr>
          <c:marker>
            <c:symbol val="none"/>
          </c:marker>
          <c:xVal>
            <c:numRef>
              <c:f>钻井液密度对悬浮浓度!$AB$64:$AB$83</c:f>
              <c:numCache>
                <c:formatCode>General</c:formatCode>
                <c:ptCount val="20"/>
                <c:pt idx="0">
                  <c:v>0</c:v>
                </c:pt>
                <c:pt idx="1">
                  <c:v>3.2787441043269998E-3</c:v>
                </c:pt>
                <c:pt idx="2">
                  <c:v>4.3208082118138057E-2</c:v>
                </c:pt>
                <c:pt idx="3">
                  <c:v>4.3186063650913049E-2</c:v>
                </c:pt>
                <c:pt idx="4">
                  <c:v>4.3164598028800218E-2</c:v>
                </c:pt>
                <c:pt idx="5">
                  <c:v>4.3142414130263047E-2</c:v>
                </c:pt>
                <c:pt idx="6">
                  <c:v>4.3120642098710762E-2</c:v>
                </c:pt>
                <c:pt idx="7">
                  <c:v>4.3097160187429227E-2</c:v>
                </c:pt>
                <c:pt idx="8">
                  <c:v>4.3074230727266308E-2</c:v>
                </c:pt>
                <c:pt idx="9">
                  <c:v>4.305114637315071E-2</c:v>
                </c:pt>
                <c:pt idx="10">
                  <c:v>4.3028332096853548E-2</c:v>
                </c:pt>
                <c:pt idx="11">
                  <c:v>4.3005221067635838E-2</c:v>
                </c:pt>
                <c:pt idx="12">
                  <c:v>4.2981528952812369E-2</c:v>
                </c:pt>
                <c:pt idx="13">
                  <c:v>4.2958532680617688E-2</c:v>
                </c:pt>
                <c:pt idx="14">
                  <c:v>4.2936233466614931E-2</c:v>
                </c:pt>
                <c:pt idx="15">
                  <c:v>4.2913779580218747E-2</c:v>
                </c:pt>
                <c:pt idx="16">
                  <c:v>4.2890032874871545E-2</c:v>
                </c:pt>
                <c:pt idx="17">
                  <c:v>4.286570267176653E-2</c:v>
                </c:pt>
                <c:pt idx="18">
                  <c:v>4.2841642385231637E-2</c:v>
                </c:pt>
                <c:pt idx="19">
                  <c:v>4.2814147419469761E-2</c:v>
                </c:pt>
              </c:numCache>
            </c:numRef>
          </c:xVal>
          <c:yVal>
            <c:numRef>
              <c:f>钻井液密度对悬浮浓度!$B$64:$B$83</c:f>
              <c:numCache>
                <c:formatCode>General</c:formatCode>
                <c:ptCount val="20"/>
                <c:pt idx="0">
                  <c:v>3050</c:v>
                </c:pt>
                <c:pt idx="1">
                  <c:v>3100</c:v>
                </c:pt>
                <c:pt idx="2">
                  <c:v>3150</c:v>
                </c:pt>
                <c:pt idx="3">
                  <c:v>3200</c:v>
                </c:pt>
                <c:pt idx="4">
                  <c:v>3250</c:v>
                </c:pt>
                <c:pt idx="5">
                  <c:v>3300</c:v>
                </c:pt>
                <c:pt idx="6">
                  <c:v>3350</c:v>
                </c:pt>
                <c:pt idx="7">
                  <c:v>3400</c:v>
                </c:pt>
                <c:pt idx="8">
                  <c:v>3450</c:v>
                </c:pt>
                <c:pt idx="9">
                  <c:v>3500</c:v>
                </c:pt>
                <c:pt idx="10">
                  <c:v>3550</c:v>
                </c:pt>
                <c:pt idx="11">
                  <c:v>3600</c:v>
                </c:pt>
                <c:pt idx="12">
                  <c:v>3650</c:v>
                </c:pt>
                <c:pt idx="13">
                  <c:v>3700</c:v>
                </c:pt>
                <c:pt idx="14">
                  <c:v>3750</c:v>
                </c:pt>
                <c:pt idx="15">
                  <c:v>3800</c:v>
                </c:pt>
                <c:pt idx="16">
                  <c:v>3850</c:v>
                </c:pt>
                <c:pt idx="17">
                  <c:v>3900</c:v>
                </c:pt>
                <c:pt idx="18">
                  <c:v>3950</c:v>
                </c:pt>
                <c:pt idx="1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635-4E19-A831-FFF4695E1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145984"/>
        <c:axId val="804146560"/>
      </c:scatterChart>
      <c:valAx>
        <c:axId val="804145984"/>
        <c:scaling>
          <c:orientation val="minMax"/>
          <c:max val="5.000000000000001E-2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zh-CN" altLang="en-US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悬浮气体体积分数</a:t>
                </a:r>
              </a:p>
            </c:rich>
          </c:tx>
          <c:layout>
            <c:manualLayout>
              <c:xMode val="edge"/>
              <c:yMode val="edge"/>
              <c:x val="0.38285288174361226"/>
              <c:y val="0.9288657407407408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04146560"/>
        <c:crossesAt val="4000"/>
        <c:crossBetween val="midCat"/>
        <c:majorUnit val="1.0000000000000002E-2"/>
        <c:minorUnit val="2.0000000000000005E-3"/>
      </c:valAx>
      <c:valAx>
        <c:axId val="804146560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sz="1600" b="0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井深</a:t>
                </a:r>
                <a:r>
                  <a:rPr lang="en-US" altLang="zh-CN" sz="1600" b="0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/m</a:t>
                </a:r>
                <a:endParaRPr lang="zh-CN" altLang="en-US" sz="1600" b="0" baseline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79991808947567E-4"/>
              <c:y val="0.42981990740740733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04145984"/>
        <c:crossesAt val="0"/>
        <c:crossBetween val="midCat"/>
        <c:majorUnit val="1000"/>
        <c:minorUnit val="200"/>
      </c:valAx>
      <c:spPr>
        <a:ln w="12700"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12967595114732688"/>
          <c:y val="2.6458333333333334E-2"/>
          <c:w val="0.82897237065285001"/>
          <c:h val="0.33440023148148146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36355908955677"/>
          <c:y val="3.0821759259259261E-2"/>
          <c:w val="0.83227861942129444"/>
          <c:h val="0.82748078703703698"/>
        </c:manualLayout>
      </c:layout>
      <c:scatterChart>
        <c:scatterStyle val="smoothMarker"/>
        <c:varyColors val="0"/>
        <c:ser>
          <c:idx val="0"/>
          <c:order val="0"/>
          <c:tx>
            <c:v>屈服应力1Pa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钻井液屈服应力对悬浮浓度!$Q$64:$Q$83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9.7881036832606905E-2</c:v>
                </c:pt>
                <c:pt idx="3">
                  <c:v>9.7881036832606905E-2</c:v>
                </c:pt>
                <c:pt idx="4">
                  <c:v>9.7225188580521565E-2</c:v>
                </c:pt>
                <c:pt idx="5">
                  <c:v>9.6556930345378322E-2</c:v>
                </c:pt>
                <c:pt idx="6">
                  <c:v>9.5910306268443712E-2</c:v>
                </c:pt>
                <c:pt idx="7">
                  <c:v>9.5222925608718229E-2</c:v>
                </c:pt>
                <c:pt idx="8">
                  <c:v>9.4561541886002895E-2</c:v>
                </c:pt>
                <c:pt idx="9">
                  <c:v>9.3905283899567066E-2</c:v>
                </c:pt>
                <c:pt idx="10">
                  <c:v>9.326595919101538E-2</c:v>
                </c:pt>
                <c:pt idx="11">
                  <c:v>9.2627500018862358E-2</c:v>
                </c:pt>
                <c:pt idx="12">
                  <c:v>9.1982375633878205E-2</c:v>
                </c:pt>
                <c:pt idx="13">
                  <c:v>9.1365095399715476E-2</c:v>
                </c:pt>
                <c:pt idx="14">
                  <c:v>9.0774721280369244E-2</c:v>
                </c:pt>
                <c:pt idx="15">
                  <c:v>9.0188239744393023E-2</c:v>
                </c:pt>
                <c:pt idx="16">
                  <c:v>8.9730734410454649E-2</c:v>
                </c:pt>
                <c:pt idx="17">
                  <c:v>8.9284296469477248E-2</c:v>
                </c:pt>
                <c:pt idx="18">
                  <c:v>8.885606710048502E-2</c:v>
                </c:pt>
                <c:pt idx="19">
                  <c:v>8.8381599119944643E-2</c:v>
                </c:pt>
              </c:numCache>
            </c:numRef>
          </c:xVal>
          <c:yVal>
            <c:numRef>
              <c:f>钻井液密度对悬浮浓度!$B$64:$B$83</c:f>
              <c:numCache>
                <c:formatCode>General</c:formatCode>
                <c:ptCount val="20"/>
                <c:pt idx="0">
                  <c:v>3050</c:v>
                </c:pt>
                <c:pt idx="1">
                  <c:v>3100</c:v>
                </c:pt>
                <c:pt idx="2">
                  <c:v>3150</c:v>
                </c:pt>
                <c:pt idx="3">
                  <c:v>3200</c:v>
                </c:pt>
                <c:pt idx="4">
                  <c:v>3250</c:v>
                </c:pt>
                <c:pt idx="5">
                  <c:v>3300</c:v>
                </c:pt>
                <c:pt idx="6">
                  <c:v>3350</c:v>
                </c:pt>
                <c:pt idx="7">
                  <c:v>3400</c:v>
                </c:pt>
                <c:pt idx="8">
                  <c:v>3450</c:v>
                </c:pt>
                <c:pt idx="9">
                  <c:v>3500</c:v>
                </c:pt>
                <c:pt idx="10">
                  <c:v>3550</c:v>
                </c:pt>
                <c:pt idx="11">
                  <c:v>3600</c:v>
                </c:pt>
                <c:pt idx="12">
                  <c:v>3650</c:v>
                </c:pt>
                <c:pt idx="13">
                  <c:v>3700</c:v>
                </c:pt>
                <c:pt idx="14">
                  <c:v>3750</c:v>
                </c:pt>
                <c:pt idx="15">
                  <c:v>3800</c:v>
                </c:pt>
                <c:pt idx="16">
                  <c:v>3850</c:v>
                </c:pt>
                <c:pt idx="17">
                  <c:v>3900</c:v>
                </c:pt>
                <c:pt idx="18">
                  <c:v>3950</c:v>
                </c:pt>
                <c:pt idx="1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AC4-4235-8AD7-1384EE268921}"/>
            </c:ext>
          </c:extLst>
        </c:ser>
        <c:ser>
          <c:idx val="1"/>
          <c:order val="1"/>
          <c:tx>
            <c:v>屈服应力2Pa</c:v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钻井液屈服应力对悬浮浓度!$R$64:$R$83</c:f>
              <c:numCache>
                <c:formatCode>General</c:formatCode>
                <c:ptCount val="20"/>
                <c:pt idx="0">
                  <c:v>0</c:v>
                </c:pt>
                <c:pt idx="1">
                  <c:v>3.2787441043269998E-3</c:v>
                </c:pt>
                <c:pt idx="2">
                  <c:v>6.8786852940280155E-2</c:v>
                </c:pt>
                <c:pt idx="3">
                  <c:v>6.8739961323971366E-2</c:v>
                </c:pt>
                <c:pt idx="4">
                  <c:v>6.8694219979203955E-2</c:v>
                </c:pt>
                <c:pt idx="5">
                  <c:v>6.864691989801662E-2</c:v>
                </c:pt>
                <c:pt idx="6">
                  <c:v>6.8600470123287294E-2</c:v>
                </c:pt>
                <c:pt idx="7">
                  <c:v>6.85503413917678E-2</c:v>
                </c:pt>
                <c:pt idx="8">
                  <c:v>6.8501360930220162E-2</c:v>
                </c:pt>
                <c:pt idx="9">
                  <c:v>6.8452018507402138E-2</c:v>
                </c:pt>
                <c:pt idx="10">
                  <c:v>6.8403222673841094E-2</c:v>
                </c:pt>
                <c:pt idx="11">
                  <c:v>6.8353760969037183E-2</c:v>
                </c:pt>
                <c:pt idx="12">
                  <c:v>6.8303023020434173E-2</c:v>
                </c:pt>
                <c:pt idx="13">
                  <c:v>6.8253743620617105E-2</c:v>
                </c:pt>
                <c:pt idx="14">
                  <c:v>6.8205928155451234E-2</c:v>
                </c:pt>
                <c:pt idx="15">
                  <c:v>6.815775132246106E-2</c:v>
                </c:pt>
                <c:pt idx="16">
                  <c:v>6.8106768139720567E-2</c:v>
                </c:pt>
                <c:pt idx="17">
                  <c:v>6.80544975108162E-2</c:v>
                </c:pt>
                <c:pt idx="18">
                  <c:v>6.8002772165238742E-2</c:v>
                </c:pt>
                <c:pt idx="19">
                  <c:v>6.7943620663344986E-2</c:v>
                </c:pt>
              </c:numCache>
            </c:numRef>
          </c:xVal>
          <c:yVal>
            <c:numRef>
              <c:f>钻井液密度对悬浮浓度!$B$64:$B$83</c:f>
              <c:numCache>
                <c:formatCode>General</c:formatCode>
                <c:ptCount val="20"/>
                <c:pt idx="0">
                  <c:v>3050</c:v>
                </c:pt>
                <c:pt idx="1">
                  <c:v>3100</c:v>
                </c:pt>
                <c:pt idx="2">
                  <c:v>3150</c:v>
                </c:pt>
                <c:pt idx="3">
                  <c:v>3200</c:v>
                </c:pt>
                <c:pt idx="4">
                  <c:v>3250</c:v>
                </c:pt>
                <c:pt idx="5">
                  <c:v>3300</c:v>
                </c:pt>
                <c:pt idx="6">
                  <c:v>3350</c:v>
                </c:pt>
                <c:pt idx="7">
                  <c:v>3400</c:v>
                </c:pt>
                <c:pt idx="8">
                  <c:v>3450</c:v>
                </c:pt>
                <c:pt idx="9">
                  <c:v>3500</c:v>
                </c:pt>
                <c:pt idx="10">
                  <c:v>3550</c:v>
                </c:pt>
                <c:pt idx="11">
                  <c:v>3600</c:v>
                </c:pt>
                <c:pt idx="12">
                  <c:v>3650</c:v>
                </c:pt>
                <c:pt idx="13">
                  <c:v>3700</c:v>
                </c:pt>
                <c:pt idx="14">
                  <c:v>3750</c:v>
                </c:pt>
                <c:pt idx="15">
                  <c:v>3800</c:v>
                </c:pt>
                <c:pt idx="16">
                  <c:v>3850</c:v>
                </c:pt>
                <c:pt idx="17">
                  <c:v>3900</c:v>
                </c:pt>
                <c:pt idx="18">
                  <c:v>3950</c:v>
                </c:pt>
                <c:pt idx="1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AC4-4235-8AD7-1384EE268921}"/>
            </c:ext>
          </c:extLst>
        </c:ser>
        <c:ser>
          <c:idx val="2"/>
          <c:order val="2"/>
          <c:tx>
            <c:v>屈服应力4Pa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钻井液屈服应力对悬浮浓度!$I$3:$I$83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3.2787441043269998E-3</c:v>
                </c:pt>
                <c:pt idx="63">
                  <c:v>2.9886654081366728E-2</c:v>
                </c:pt>
                <c:pt idx="64">
                  <c:v>2.9855559356721049E-2</c:v>
                </c:pt>
                <c:pt idx="65">
                  <c:v>2.9825236853990418E-2</c:v>
                </c:pt>
                <c:pt idx="66">
                  <c:v>2.9793890863152258E-2</c:v>
                </c:pt>
                <c:pt idx="67">
                  <c:v>2.9763118086260001E-2</c:v>
                </c:pt>
                <c:pt idx="68">
                  <c:v>2.972991881038918E-2</c:v>
                </c:pt>
                <c:pt idx="69">
                  <c:v>2.9697490831345309E-2</c:v>
                </c:pt>
                <c:pt idx="70">
                  <c:v>2.9664834022860707E-2</c:v>
                </c:pt>
                <c:pt idx="71">
                  <c:v>2.9632549636744405E-2</c:v>
                </c:pt>
                <c:pt idx="72">
                  <c:v>2.9599835518784381E-2</c:v>
                </c:pt>
                <c:pt idx="73">
                  <c:v>2.9566288607838595E-2</c:v>
                </c:pt>
                <c:pt idx="74">
                  <c:v>2.9533717029832738E-2</c:v>
                </c:pt>
                <c:pt idx="75">
                  <c:v>2.9502123379995096E-2</c:v>
                </c:pt>
                <c:pt idx="76">
                  <c:v>2.947030124635423E-2</c:v>
                </c:pt>
                <c:pt idx="77">
                  <c:v>2.9436636682909505E-2</c:v>
                </c:pt>
                <c:pt idx="78">
                  <c:v>2.9402134007594012E-2</c:v>
                </c:pt>
                <c:pt idx="79">
                  <c:v>2.9368003216247902E-2</c:v>
                </c:pt>
                <c:pt idx="80">
                  <c:v>2.9328986871942079E-2</c:v>
                </c:pt>
              </c:numCache>
            </c:numRef>
          </c:xVal>
          <c:yVal>
            <c:numRef>
              <c:f>钻井液密度对悬浮浓度!$B$3:$B$83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AC4-4235-8AD7-1384EE268921}"/>
            </c:ext>
          </c:extLst>
        </c:ser>
        <c:ser>
          <c:idx val="3"/>
          <c:order val="3"/>
          <c:tx>
            <c:v>屈服应力6Pa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钻井液屈服应力对悬浮浓度!$S$64:$S$83</c:f>
              <c:numCache>
                <c:formatCode>General</c:formatCode>
                <c:ptCount val="20"/>
                <c:pt idx="0">
                  <c:v>0</c:v>
                </c:pt>
                <c:pt idx="1">
                  <c:v>3.2787441043269998E-3</c:v>
                </c:pt>
                <c:pt idx="2">
                  <c:v>1.8270988479202221E-2</c:v>
                </c:pt>
                <c:pt idx="3">
                  <c:v>1.8251728075454728E-2</c:v>
                </c:pt>
                <c:pt idx="4">
                  <c:v>1.8232950516810453E-2</c:v>
                </c:pt>
                <c:pt idx="5">
                  <c:v>1.8213543847540918E-2</c:v>
                </c:pt>
                <c:pt idx="6">
                  <c:v>1.8194496707403928E-2</c:v>
                </c:pt>
                <c:pt idx="7">
                  <c:v>1.8173952823236323E-2</c:v>
                </c:pt>
                <c:pt idx="8">
                  <c:v>1.8153891397629629E-2</c:v>
                </c:pt>
                <c:pt idx="9">
                  <c:v>1.8133693579288204E-2</c:v>
                </c:pt>
                <c:pt idx="10">
                  <c:v>1.811373120276798E-2</c:v>
                </c:pt>
                <c:pt idx="11">
                  <c:v>1.8093508288433313E-2</c:v>
                </c:pt>
                <c:pt idx="12">
                  <c:v>1.8072775980776213E-2</c:v>
                </c:pt>
                <c:pt idx="13">
                  <c:v>1.8052651686491644E-2</c:v>
                </c:pt>
                <c:pt idx="14">
                  <c:v>1.8033136545885845E-2</c:v>
                </c:pt>
                <c:pt idx="15">
                  <c:v>1.801348519464822E-2</c:v>
                </c:pt>
                <c:pt idx="16">
                  <c:v>1.7992701453583882E-2</c:v>
                </c:pt>
                <c:pt idx="17">
                  <c:v>1.7971406022239487E-2</c:v>
                </c:pt>
                <c:pt idx="18">
                  <c:v>1.7950345842215127E-2</c:v>
                </c:pt>
                <c:pt idx="19">
                  <c:v>1.7926278036342839E-2</c:v>
                </c:pt>
              </c:numCache>
            </c:numRef>
          </c:xVal>
          <c:yVal>
            <c:numRef>
              <c:f>钻井液屈服应力对悬浮浓度!$B$64:$B$83</c:f>
              <c:numCache>
                <c:formatCode>General</c:formatCode>
                <c:ptCount val="20"/>
                <c:pt idx="0">
                  <c:v>3050</c:v>
                </c:pt>
                <c:pt idx="1">
                  <c:v>3100</c:v>
                </c:pt>
                <c:pt idx="2">
                  <c:v>3150</c:v>
                </c:pt>
                <c:pt idx="3">
                  <c:v>3200</c:v>
                </c:pt>
                <c:pt idx="4">
                  <c:v>3250</c:v>
                </c:pt>
                <c:pt idx="5">
                  <c:v>3300</c:v>
                </c:pt>
                <c:pt idx="6">
                  <c:v>3350</c:v>
                </c:pt>
                <c:pt idx="7">
                  <c:v>3400</c:v>
                </c:pt>
                <c:pt idx="8">
                  <c:v>3450</c:v>
                </c:pt>
                <c:pt idx="9">
                  <c:v>3500</c:v>
                </c:pt>
                <c:pt idx="10">
                  <c:v>3550</c:v>
                </c:pt>
                <c:pt idx="11">
                  <c:v>3600</c:v>
                </c:pt>
                <c:pt idx="12">
                  <c:v>3650</c:v>
                </c:pt>
                <c:pt idx="13">
                  <c:v>3700</c:v>
                </c:pt>
                <c:pt idx="14">
                  <c:v>3750</c:v>
                </c:pt>
                <c:pt idx="15">
                  <c:v>3800</c:v>
                </c:pt>
                <c:pt idx="16">
                  <c:v>3850</c:v>
                </c:pt>
                <c:pt idx="17">
                  <c:v>3900</c:v>
                </c:pt>
                <c:pt idx="18">
                  <c:v>3950</c:v>
                </c:pt>
                <c:pt idx="1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AC4-4235-8AD7-1384EE268921}"/>
            </c:ext>
          </c:extLst>
        </c:ser>
        <c:ser>
          <c:idx val="4"/>
          <c:order val="4"/>
          <c:tx>
            <c:v>屈服应力8Pa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钻井液密度对悬浮浓度!$AA$64:$AA$83</c:f>
              <c:numCache>
                <c:formatCode>General</c:formatCode>
                <c:ptCount val="20"/>
                <c:pt idx="0">
                  <c:v>0</c:v>
                </c:pt>
                <c:pt idx="1">
                  <c:v>3.2787441043269998E-3</c:v>
                </c:pt>
                <c:pt idx="2">
                  <c:v>3.8730960774889509E-2</c:v>
                </c:pt>
                <c:pt idx="3">
                  <c:v>3.870629595596712E-2</c:v>
                </c:pt>
                <c:pt idx="4">
                  <c:v>3.8682248597108324E-2</c:v>
                </c:pt>
                <c:pt idx="5">
                  <c:v>3.8657394671701491E-2</c:v>
                </c:pt>
                <c:pt idx="6">
                  <c:v>3.8633000304456148E-2</c:v>
                </c:pt>
                <c:pt idx="7">
                  <c:v>3.8606688020207891E-2</c:v>
                </c:pt>
                <c:pt idx="8">
                  <c:v>3.8580992680391134E-2</c:v>
                </c:pt>
                <c:pt idx="9">
                  <c:v>3.855512166803049E-2</c:v>
                </c:pt>
                <c:pt idx="10">
                  <c:v>3.8529551269206916E-2</c:v>
                </c:pt>
                <c:pt idx="11">
                  <c:v>3.8503646170077649E-2</c:v>
                </c:pt>
                <c:pt idx="12">
                  <c:v>3.847708753949293E-2</c:v>
                </c:pt>
                <c:pt idx="13">
                  <c:v>3.845130681499203E-2</c:v>
                </c:pt>
                <c:pt idx="14">
                  <c:v>3.8426305547378317E-2</c:v>
                </c:pt>
                <c:pt idx="15">
                  <c:v>3.8401128870294135E-2</c:v>
                </c:pt>
                <c:pt idx="16">
                  <c:v>3.8374500424559241E-2</c:v>
                </c:pt>
                <c:pt idx="17">
                  <c:v>3.8347215344057356E-2</c:v>
                </c:pt>
                <c:pt idx="18">
                  <c:v>3.832023064159152E-2</c:v>
                </c:pt>
                <c:pt idx="19">
                  <c:v>3.8289390962940276E-2</c:v>
                </c:pt>
              </c:numCache>
            </c:numRef>
          </c:xVal>
          <c:yVal>
            <c:numRef>
              <c:f>钻井液密度对悬浮浓度!$B$64:$B$83</c:f>
              <c:numCache>
                <c:formatCode>General</c:formatCode>
                <c:ptCount val="20"/>
                <c:pt idx="0">
                  <c:v>3050</c:v>
                </c:pt>
                <c:pt idx="1">
                  <c:v>3100</c:v>
                </c:pt>
                <c:pt idx="2">
                  <c:v>3150</c:v>
                </c:pt>
                <c:pt idx="3">
                  <c:v>3200</c:v>
                </c:pt>
                <c:pt idx="4">
                  <c:v>3250</c:v>
                </c:pt>
                <c:pt idx="5">
                  <c:v>3300</c:v>
                </c:pt>
                <c:pt idx="6">
                  <c:v>3350</c:v>
                </c:pt>
                <c:pt idx="7">
                  <c:v>3400</c:v>
                </c:pt>
                <c:pt idx="8">
                  <c:v>3450</c:v>
                </c:pt>
                <c:pt idx="9">
                  <c:v>3500</c:v>
                </c:pt>
                <c:pt idx="10">
                  <c:v>3550</c:v>
                </c:pt>
                <c:pt idx="11">
                  <c:v>3600</c:v>
                </c:pt>
                <c:pt idx="12">
                  <c:v>3650</c:v>
                </c:pt>
                <c:pt idx="13">
                  <c:v>3700</c:v>
                </c:pt>
                <c:pt idx="14">
                  <c:v>3750</c:v>
                </c:pt>
                <c:pt idx="15">
                  <c:v>3800</c:v>
                </c:pt>
                <c:pt idx="16">
                  <c:v>3850</c:v>
                </c:pt>
                <c:pt idx="17">
                  <c:v>3900</c:v>
                </c:pt>
                <c:pt idx="18">
                  <c:v>3950</c:v>
                </c:pt>
                <c:pt idx="1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AC4-4235-8AD7-1384EE268921}"/>
            </c:ext>
          </c:extLst>
        </c:ser>
        <c:ser>
          <c:idx val="5"/>
          <c:order val="5"/>
          <c:tx>
            <c:v>屈服应力10Pa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钻井液屈服应力对悬浮浓度!$U$64:$U$83</c:f>
              <c:numCache>
                <c:formatCode>General</c:formatCode>
                <c:ptCount val="20"/>
                <c:pt idx="0">
                  <c:v>0</c:v>
                </c:pt>
                <c:pt idx="1">
                  <c:v>3.2787441043269998E-3</c:v>
                </c:pt>
                <c:pt idx="2">
                  <c:v>8.288510062531276E-3</c:v>
                </c:pt>
                <c:pt idx="3">
                  <c:v>8.2787020666298169E-3</c:v>
                </c:pt>
                <c:pt idx="4">
                  <c:v>8.2691417830136754E-3</c:v>
                </c:pt>
                <c:pt idx="5">
                  <c:v>8.2592630998671278E-3</c:v>
                </c:pt>
                <c:pt idx="6">
                  <c:v>8.2495693099961624E-3</c:v>
                </c:pt>
                <c:pt idx="7">
                  <c:v>8.2391158605479593E-3</c:v>
                </c:pt>
                <c:pt idx="8">
                  <c:v>8.2289099952228568E-3</c:v>
                </c:pt>
                <c:pt idx="9">
                  <c:v>8.218636831847384E-3</c:v>
                </c:pt>
                <c:pt idx="10">
                  <c:v>8.2084854809123548E-3</c:v>
                </c:pt>
                <c:pt idx="11">
                  <c:v>8.1982037292714222E-3</c:v>
                </c:pt>
                <c:pt idx="12">
                  <c:v>8.1876651747854086E-3</c:v>
                </c:pt>
                <c:pt idx="13">
                  <c:v>8.1774377977778829E-3</c:v>
                </c:pt>
                <c:pt idx="14">
                  <c:v>8.1675219893248985E-3</c:v>
                </c:pt>
                <c:pt idx="15">
                  <c:v>8.1575389519073522E-3</c:v>
                </c:pt>
                <c:pt idx="16">
                  <c:v>8.1469828151811211E-3</c:v>
                </c:pt>
                <c:pt idx="17">
                  <c:v>8.1361690966154886E-3</c:v>
                </c:pt>
                <c:pt idx="18">
                  <c:v>8.1254771352297361E-3</c:v>
                </c:pt>
                <c:pt idx="19">
                  <c:v>8.1132610424739446E-3</c:v>
                </c:pt>
              </c:numCache>
            </c:numRef>
          </c:xVal>
          <c:yVal>
            <c:numRef>
              <c:f>钻井液密度对悬浮浓度!$B$64:$B$83</c:f>
              <c:numCache>
                <c:formatCode>General</c:formatCode>
                <c:ptCount val="20"/>
                <c:pt idx="0">
                  <c:v>3050</c:v>
                </c:pt>
                <c:pt idx="1">
                  <c:v>3100</c:v>
                </c:pt>
                <c:pt idx="2">
                  <c:v>3150</c:v>
                </c:pt>
                <c:pt idx="3">
                  <c:v>3200</c:v>
                </c:pt>
                <c:pt idx="4">
                  <c:v>3250</c:v>
                </c:pt>
                <c:pt idx="5">
                  <c:v>3300</c:v>
                </c:pt>
                <c:pt idx="6">
                  <c:v>3350</c:v>
                </c:pt>
                <c:pt idx="7">
                  <c:v>3400</c:v>
                </c:pt>
                <c:pt idx="8">
                  <c:v>3450</c:v>
                </c:pt>
                <c:pt idx="9">
                  <c:v>3500</c:v>
                </c:pt>
                <c:pt idx="10">
                  <c:v>3550</c:v>
                </c:pt>
                <c:pt idx="11">
                  <c:v>3600</c:v>
                </c:pt>
                <c:pt idx="12">
                  <c:v>3650</c:v>
                </c:pt>
                <c:pt idx="13">
                  <c:v>3700</c:v>
                </c:pt>
                <c:pt idx="14">
                  <c:v>3750</c:v>
                </c:pt>
                <c:pt idx="15">
                  <c:v>3800</c:v>
                </c:pt>
                <c:pt idx="16">
                  <c:v>3850</c:v>
                </c:pt>
                <c:pt idx="17">
                  <c:v>3900</c:v>
                </c:pt>
                <c:pt idx="18">
                  <c:v>3950</c:v>
                </c:pt>
                <c:pt idx="1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AC4-4235-8AD7-1384EE268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148864"/>
        <c:axId val="804150016"/>
      </c:scatterChart>
      <c:valAx>
        <c:axId val="804148864"/>
        <c:scaling>
          <c:orientation val="minMax"/>
          <c:max val="0.12000000000000001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zh-CN" altLang="en-US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悬浮气体体积分数</a:t>
                </a:r>
              </a:p>
            </c:rich>
          </c:tx>
          <c:layout>
            <c:manualLayout>
              <c:xMode val="edge"/>
              <c:yMode val="edge"/>
              <c:x val="0.38285288174361226"/>
              <c:y val="0.9288657407407408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04150016"/>
        <c:crossesAt val="4000"/>
        <c:crossBetween val="midCat"/>
        <c:majorUnit val="4.0000000000000008E-2"/>
        <c:minorUnit val="1.0000000000000002E-2"/>
      </c:valAx>
      <c:valAx>
        <c:axId val="804150016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sz="1600" b="0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井深</a:t>
                </a:r>
                <a:r>
                  <a:rPr lang="en-US" altLang="zh-CN" sz="1600" b="0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/m</a:t>
                </a:r>
                <a:endParaRPr lang="zh-CN" altLang="en-US" sz="1600" b="0" baseline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79991808947567E-4"/>
              <c:y val="0.42981990740740733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04148864"/>
        <c:crossesAt val="0"/>
        <c:crossBetween val="midCat"/>
        <c:majorUnit val="1000"/>
        <c:minorUnit val="200"/>
      </c:valAx>
      <c:spPr>
        <a:ln w="12700"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12967595114732688"/>
          <c:y val="2.6458333333333334E-2"/>
          <c:w val="0.82897237065285001"/>
          <c:h val="0.15801134259259256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163580</xdr:colOff>
      <xdr:row>85</xdr:row>
      <xdr:rowOff>36031</xdr:rowOff>
    </xdr:from>
    <xdr:to>
      <xdr:col>50</xdr:col>
      <xdr:colOff>380272</xdr:colOff>
      <xdr:row>110</xdr:row>
      <xdr:rowOff>10146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352425</xdr:colOff>
      <xdr:row>98</xdr:row>
      <xdr:rowOff>9524</xdr:rowOff>
    </xdr:from>
    <xdr:to>
      <xdr:col>20</xdr:col>
      <xdr:colOff>293915</xdr:colOff>
      <xdr:row>126</xdr:row>
      <xdr:rowOff>119743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95249</xdr:colOff>
      <xdr:row>84</xdr:row>
      <xdr:rowOff>114300</xdr:rowOff>
    </xdr:from>
    <xdr:to>
      <xdr:col>23</xdr:col>
      <xdr:colOff>393524</xdr:colOff>
      <xdr:row>109</xdr:row>
      <xdr:rowOff>148050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86</xdr:row>
      <xdr:rowOff>47625</xdr:rowOff>
    </xdr:from>
    <xdr:to>
      <xdr:col>18</xdr:col>
      <xdr:colOff>612600</xdr:colOff>
      <xdr:row>111</xdr:row>
      <xdr:rowOff>81375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503"/>
  <sheetViews>
    <sheetView tabSelected="1" topLeftCell="I1" zoomScale="70" zoomScaleNormal="70" workbookViewId="0">
      <pane ySplit="600" topLeftCell="A92" activePane="bottomLeft"/>
      <selection pane="bottomLeft" activeCell="Y113" sqref="Y113"/>
    </sheetView>
  </sheetViews>
  <sheetFormatPr defaultRowHeight="14.4" x14ac:dyDescent="0.25"/>
  <cols>
    <col min="5" max="9" width="12.77734375" bestFit="1" customWidth="1"/>
    <col min="10" max="10" width="10.44140625" customWidth="1"/>
    <col min="11" max="11" width="14.109375" bestFit="1" customWidth="1"/>
    <col min="12" max="12" width="13" bestFit="1" customWidth="1"/>
    <col min="13" max="13" width="10.44140625" customWidth="1"/>
    <col min="14" max="14" width="12.77734375" bestFit="1" customWidth="1"/>
    <col min="15" max="15" width="12.77734375" customWidth="1"/>
    <col min="16" max="16" width="12.77734375" bestFit="1" customWidth="1"/>
    <col min="22" max="22" width="9.44140625" bestFit="1" customWidth="1"/>
    <col min="23" max="23" width="12.77734375" bestFit="1" customWidth="1"/>
    <col min="26" max="26" width="12.77734375" bestFit="1" customWidth="1"/>
    <col min="27" max="27" width="11" customWidth="1"/>
    <col min="34" max="34" width="12.77734375" bestFit="1" customWidth="1"/>
    <col min="37" max="37" width="12.77734375" bestFit="1" customWidth="1"/>
    <col min="38" max="38" width="10.33203125" customWidth="1"/>
    <col min="45" max="45" width="12.77734375" bestFit="1" customWidth="1"/>
    <col min="48" max="48" width="10.21875" customWidth="1"/>
    <col min="49" max="49" width="10.77734375" customWidth="1"/>
    <col min="55" max="55" width="12.77734375" bestFit="1" customWidth="1"/>
    <col min="60" max="60" width="12.77734375" bestFit="1" customWidth="1"/>
  </cols>
  <sheetData>
    <row r="1" spans="1:62" x14ac:dyDescent="0.25">
      <c r="B1" t="s">
        <v>22</v>
      </c>
      <c r="C1" t="s">
        <v>9</v>
      </c>
      <c r="Q1" t="s">
        <v>23</v>
      </c>
      <c r="R1" t="s">
        <v>10</v>
      </c>
      <c r="AB1" t="s">
        <v>24</v>
      </c>
      <c r="AC1" t="s">
        <v>11</v>
      </c>
      <c r="AM1" t="s">
        <v>25</v>
      </c>
      <c r="AN1" t="s">
        <v>12</v>
      </c>
      <c r="AX1" t="s">
        <v>26</v>
      </c>
      <c r="AY1" t="s">
        <v>13</v>
      </c>
    </row>
    <row r="2" spans="1:62" x14ac:dyDescent="0.25">
      <c r="A2" t="s">
        <v>18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27</v>
      </c>
      <c r="K2" s="9" t="s">
        <v>37</v>
      </c>
      <c r="L2" s="4" t="s">
        <v>29</v>
      </c>
      <c r="M2" s="4" t="s">
        <v>30</v>
      </c>
      <c r="N2" s="4" t="s">
        <v>31</v>
      </c>
      <c r="O2" s="4" t="s">
        <v>38</v>
      </c>
      <c r="Q2" s="7" t="s">
        <v>0</v>
      </c>
      <c r="R2" s="8" t="s">
        <v>1</v>
      </c>
      <c r="S2" s="8" t="s">
        <v>2</v>
      </c>
      <c r="T2" s="8" t="s">
        <v>3</v>
      </c>
      <c r="U2" s="8" t="s">
        <v>4</v>
      </c>
      <c r="V2" s="8" t="s">
        <v>5</v>
      </c>
      <c r="W2" s="8" t="s">
        <v>6</v>
      </c>
      <c r="X2" s="8" t="s">
        <v>7</v>
      </c>
      <c r="Y2" s="8" t="s">
        <v>14</v>
      </c>
      <c r="Z2" s="8" t="s">
        <v>19</v>
      </c>
      <c r="AA2" s="8" t="s">
        <v>20</v>
      </c>
      <c r="AB2" s="4" t="s">
        <v>0</v>
      </c>
      <c r="AC2" s="4" t="s">
        <v>1</v>
      </c>
      <c r="AD2" s="4" t="s">
        <v>2</v>
      </c>
      <c r="AE2" s="4" t="s">
        <v>3</v>
      </c>
      <c r="AF2" s="4" t="s">
        <v>4</v>
      </c>
      <c r="AG2" s="4" t="s">
        <v>5</v>
      </c>
      <c r="AH2" s="4" t="s">
        <v>6</v>
      </c>
      <c r="AI2" s="4" t="s">
        <v>7</v>
      </c>
      <c r="AJ2" s="4" t="s">
        <v>14</v>
      </c>
      <c r="AK2" s="4"/>
      <c r="AM2" s="4" t="s">
        <v>0</v>
      </c>
      <c r="AN2" s="4" t="s">
        <v>1</v>
      </c>
      <c r="AO2" s="4" t="s">
        <v>2</v>
      </c>
      <c r="AP2" s="4" t="s">
        <v>3</v>
      </c>
      <c r="AQ2" s="4" t="s">
        <v>4</v>
      </c>
      <c r="AR2" s="4" t="s">
        <v>5</v>
      </c>
      <c r="AS2" s="4" t="s">
        <v>6</v>
      </c>
      <c r="AT2" s="4" t="s">
        <v>7</v>
      </c>
      <c r="AU2" s="4" t="s">
        <v>14</v>
      </c>
      <c r="AV2" s="4"/>
      <c r="AX2" s="4" t="s">
        <v>0</v>
      </c>
      <c r="AY2" s="4" t="s">
        <v>1</v>
      </c>
      <c r="AZ2" s="4" t="s">
        <v>2</v>
      </c>
      <c r="BA2" s="4" t="s">
        <v>3</v>
      </c>
      <c r="BB2" s="4" t="s">
        <v>4</v>
      </c>
      <c r="BC2" s="4" t="s">
        <v>5</v>
      </c>
      <c r="BD2" s="4" t="s">
        <v>6</v>
      </c>
      <c r="BE2" s="4" t="s">
        <v>7</v>
      </c>
      <c r="BF2" s="3" t="s">
        <v>15</v>
      </c>
      <c r="BG2" s="3" t="s">
        <v>14</v>
      </c>
      <c r="BH2" s="4" t="s">
        <v>19</v>
      </c>
      <c r="BI2" s="4" t="s">
        <v>20</v>
      </c>
    </row>
    <row r="3" spans="1:62" x14ac:dyDescent="0.25">
      <c r="A3" s="1"/>
      <c r="B3" s="2">
        <v>0</v>
      </c>
      <c r="C3" s="2">
        <v>0.50900000000000001</v>
      </c>
      <c r="D3" s="2">
        <v>0</v>
      </c>
      <c r="E3" s="2">
        <v>0.17299999999999999</v>
      </c>
      <c r="F3" s="2">
        <v>1300</v>
      </c>
      <c r="G3" s="2">
        <v>0</v>
      </c>
      <c r="H3" s="2">
        <v>0</v>
      </c>
      <c r="I3" s="2">
        <v>0</v>
      </c>
      <c r="J3" s="1">
        <v>0.68050999999999995</v>
      </c>
      <c r="K3" s="1"/>
      <c r="L3" s="2"/>
      <c r="M3" s="2"/>
      <c r="N3" s="1"/>
      <c r="O3" s="1"/>
      <c r="P3" s="1"/>
      <c r="Q3" s="2">
        <v>0</v>
      </c>
      <c r="R3" s="2">
        <v>0.54700000000000004</v>
      </c>
      <c r="S3" s="2">
        <v>0</v>
      </c>
      <c r="T3" s="2">
        <v>0.182</v>
      </c>
      <c r="U3" s="2">
        <v>1300</v>
      </c>
      <c r="V3" s="2">
        <v>0</v>
      </c>
      <c r="W3" s="2">
        <v>0</v>
      </c>
      <c r="X3" s="2">
        <v>0</v>
      </c>
      <c r="Y3" s="2">
        <v>0.68050999999999995</v>
      </c>
      <c r="Z3" s="2"/>
      <c r="AA3" s="1"/>
      <c r="AB3" s="2">
        <v>0</v>
      </c>
      <c r="AC3" s="2">
        <v>0.55500000000000005</v>
      </c>
      <c r="AD3" s="2">
        <v>0</v>
      </c>
      <c r="AE3" s="2">
        <v>0.185</v>
      </c>
      <c r="AF3" s="2">
        <v>1300</v>
      </c>
      <c r="AG3" s="2">
        <v>0</v>
      </c>
      <c r="AH3" s="2">
        <v>0</v>
      </c>
      <c r="AI3" s="2">
        <v>0</v>
      </c>
      <c r="AJ3">
        <v>0.68050999999999995</v>
      </c>
      <c r="AL3" s="1"/>
      <c r="AM3" s="2">
        <v>0</v>
      </c>
      <c r="AN3" s="2">
        <v>0.56399999999999995</v>
      </c>
      <c r="AO3" s="2">
        <v>0</v>
      </c>
      <c r="AP3" s="2">
        <v>0.189</v>
      </c>
      <c r="AQ3" s="2">
        <v>1300</v>
      </c>
      <c r="AR3" s="2">
        <v>0</v>
      </c>
      <c r="AS3" s="2">
        <v>0</v>
      </c>
      <c r="AT3" s="2">
        <v>0</v>
      </c>
      <c r="AU3" s="2">
        <v>0.68050999999999995</v>
      </c>
      <c r="AV3" s="2"/>
      <c r="AW3" s="1"/>
      <c r="AX3" s="2">
        <v>0</v>
      </c>
      <c r="AY3" s="2">
        <v>0.57099999999999995</v>
      </c>
      <c r="AZ3" s="2">
        <v>0</v>
      </c>
      <c r="BA3" s="2">
        <v>0.192</v>
      </c>
      <c r="BB3" s="2">
        <v>1300</v>
      </c>
      <c r="BC3" s="2">
        <v>0</v>
      </c>
      <c r="BD3" s="2">
        <v>0</v>
      </c>
      <c r="BE3" s="2">
        <v>0</v>
      </c>
      <c r="BF3" s="2">
        <v>10.62</v>
      </c>
      <c r="BG3">
        <v>0.68050999999999995</v>
      </c>
      <c r="BJ3">
        <f t="shared" ref="BJ3:BJ34" si="0">BF3+273.5</f>
        <v>284.12</v>
      </c>
    </row>
    <row r="4" spans="1:62" x14ac:dyDescent="0.25">
      <c r="A4" s="1"/>
      <c r="B4" s="2">
        <v>50</v>
      </c>
      <c r="C4" s="2">
        <v>0.50900000000000001</v>
      </c>
      <c r="D4" s="2">
        <v>0.63700000000000001</v>
      </c>
      <c r="E4" s="2">
        <v>0.17299999999999999</v>
      </c>
      <c r="F4" s="2">
        <v>1300</v>
      </c>
      <c r="G4" s="2">
        <v>0</v>
      </c>
      <c r="H4" s="2">
        <v>0</v>
      </c>
      <c r="I4" s="2">
        <v>0</v>
      </c>
      <c r="J4" s="1">
        <v>5.0864000000000003</v>
      </c>
      <c r="K4" s="1"/>
      <c r="L4" s="2"/>
      <c r="M4" s="2"/>
      <c r="N4" s="1"/>
      <c r="O4" s="1"/>
      <c r="P4" s="1"/>
      <c r="Q4" s="2">
        <v>50</v>
      </c>
      <c r="R4" s="2">
        <v>0.54700000000000004</v>
      </c>
      <c r="S4" s="2">
        <v>0.63700000000000001</v>
      </c>
      <c r="T4" s="2">
        <v>0.182</v>
      </c>
      <c r="U4" s="2">
        <v>1300</v>
      </c>
      <c r="V4" s="2">
        <v>0</v>
      </c>
      <c r="W4" s="2">
        <v>0</v>
      </c>
      <c r="X4" s="2">
        <v>0</v>
      </c>
      <c r="Y4" s="2">
        <v>5.0864000000000003</v>
      </c>
      <c r="Z4" s="2"/>
      <c r="AA4" s="1"/>
      <c r="AB4" s="2">
        <v>50</v>
      </c>
      <c r="AC4" s="2">
        <v>0.55500000000000005</v>
      </c>
      <c r="AD4" s="2">
        <v>0.63700000000000001</v>
      </c>
      <c r="AE4" s="2">
        <v>0.185</v>
      </c>
      <c r="AF4" s="2">
        <v>1300</v>
      </c>
      <c r="AG4" s="2">
        <v>0</v>
      </c>
      <c r="AH4" s="2">
        <v>0</v>
      </c>
      <c r="AI4" s="2">
        <v>0</v>
      </c>
      <c r="AJ4">
        <v>5.0864000000000003</v>
      </c>
      <c r="AL4" s="1"/>
      <c r="AM4" s="2">
        <v>50</v>
      </c>
      <c r="AN4" s="2">
        <v>0.56299999999999994</v>
      </c>
      <c r="AO4" s="2">
        <v>0.63700000000000001</v>
      </c>
      <c r="AP4" s="2">
        <v>0.189</v>
      </c>
      <c r="AQ4" s="2">
        <v>1300</v>
      </c>
      <c r="AR4" s="2">
        <v>0</v>
      </c>
      <c r="AS4" s="2">
        <v>0</v>
      </c>
      <c r="AT4" s="2">
        <v>0</v>
      </c>
      <c r="AU4" s="2">
        <v>5.0864000000000003</v>
      </c>
      <c r="AV4" s="2"/>
      <c r="AW4" s="1"/>
      <c r="AX4" s="2">
        <v>50</v>
      </c>
      <c r="AY4" s="2">
        <v>0.57099999999999995</v>
      </c>
      <c r="AZ4" s="2">
        <v>0.63700000000000001</v>
      </c>
      <c r="BA4" s="2">
        <v>0.192</v>
      </c>
      <c r="BB4" s="2">
        <v>1300</v>
      </c>
      <c r="BC4" s="2">
        <v>0</v>
      </c>
      <c r="BD4" s="2">
        <v>0</v>
      </c>
      <c r="BE4" s="2">
        <v>0</v>
      </c>
      <c r="BF4" s="2">
        <v>10.38</v>
      </c>
      <c r="BG4">
        <v>5.0864000000000003</v>
      </c>
      <c r="BJ4">
        <f t="shared" si="0"/>
        <v>283.88</v>
      </c>
    </row>
    <row r="5" spans="1:62" x14ac:dyDescent="0.25">
      <c r="A5" s="1"/>
      <c r="B5" s="2">
        <v>100</v>
      </c>
      <c r="C5" s="2">
        <v>0.50900000000000001</v>
      </c>
      <c r="D5" s="2">
        <v>1.274</v>
      </c>
      <c r="E5" s="2">
        <v>0.17299999999999999</v>
      </c>
      <c r="F5" s="2">
        <v>1300</v>
      </c>
      <c r="G5" s="2">
        <v>0</v>
      </c>
      <c r="H5" s="2">
        <v>0</v>
      </c>
      <c r="I5" s="2">
        <v>0</v>
      </c>
      <c r="J5" s="1">
        <v>9.6242999999999999</v>
      </c>
      <c r="K5" s="1"/>
      <c r="L5" s="2"/>
      <c r="M5" s="2"/>
      <c r="N5" s="1"/>
      <c r="O5" s="1"/>
      <c r="P5" s="1"/>
      <c r="Q5" s="2">
        <v>100</v>
      </c>
      <c r="R5" s="2">
        <v>0.54700000000000004</v>
      </c>
      <c r="S5" s="2">
        <v>1.274</v>
      </c>
      <c r="T5" s="2">
        <v>0.182</v>
      </c>
      <c r="U5" s="2">
        <v>1300</v>
      </c>
      <c r="V5" s="2">
        <v>0</v>
      </c>
      <c r="W5" s="2">
        <v>0</v>
      </c>
      <c r="X5" s="2">
        <v>0</v>
      </c>
      <c r="Y5" s="2">
        <v>9.6242999999999999</v>
      </c>
      <c r="Z5" s="2"/>
      <c r="AA5" s="1"/>
      <c r="AB5" s="2">
        <v>100</v>
      </c>
      <c r="AC5" s="2">
        <v>0.55500000000000005</v>
      </c>
      <c r="AD5" s="2">
        <v>1.274</v>
      </c>
      <c r="AE5" s="2">
        <v>0.185</v>
      </c>
      <c r="AF5" s="2">
        <v>1300</v>
      </c>
      <c r="AG5" s="2">
        <v>0</v>
      </c>
      <c r="AH5" s="2">
        <v>0</v>
      </c>
      <c r="AI5" s="2">
        <v>0</v>
      </c>
      <c r="AJ5">
        <v>9.6242999999999999</v>
      </c>
      <c r="AL5" s="1"/>
      <c r="AM5" s="2">
        <v>100</v>
      </c>
      <c r="AN5" s="2">
        <v>0.56299999999999994</v>
      </c>
      <c r="AO5" s="2">
        <v>1.274</v>
      </c>
      <c r="AP5" s="2">
        <v>0.189</v>
      </c>
      <c r="AQ5" s="2">
        <v>1300</v>
      </c>
      <c r="AR5" s="2">
        <v>0</v>
      </c>
      <c r="AS5" s="2">
        <v>0</v>
      </c>
      <c r="AT5" s="2">
        <v>0</v>
      </c>
      <c r="AU5" s="2">
        <v>9.6242999999999999</v>
      </c>
      <c r="AV5" s="2"/>
      <c r="AW5" s="1"/>
      <c r="AX5" s="2">
        <v>100</v>
      </c>
      <c r="AY5" s="2">
        <v>0.57099999999999995</v>
      </c>
      <c r="AZ5" s="2">
        <v>1.274</v>
      </c>
      <c r="BA5" s="2">
        <v>0.192</v>
      </c>
      <c r="BB5" s="2">
        <v>1300</v>
      </c>
      <c r="BC5" s="2">
        <v>0</v>
      </c>
      <c r="BD5" s="2">
        <v>0</v>
      </c>
      <c r="BE5" s="2">
        <v>0</v>
      </c>
      <c r="BF5" s="2">
        <v>10</v>
      </c>
      <c r="BG5">
        <v>9.6242999999999999</v>
      </c>
      <c r="BJ5">
        <f t="shared" si="0"/>
        <v>283.5</v>
      </c>
    </row>
    <row r="6" spans="1:62" x14ac:dyDescent="0.25">
      <c r="A6" s="1"/>
      <c r="B6" s="2">
        <v>150</v>
      </c>
      <c r="C6" s="2">
        <v>0.50900000000000001</v>
      </c>
      <c r="D6" s="2">
        <v>1.9119999999999999</v>
      </c>
      <c r="E6" s="2">
        <v>0.17299999999999999</v>
      </c>
      <c r="F6" s="2">
        <v>1300</v>
      </c>
      <c r="G6" s="2">
        <v>0</v>
      </c>
      <c r="H6" s="2">
        <v>0</v>
      </c>
      <c r="I6" s="2">
        <v>0</v>
      </c>
      <c r="J6" s="1">
        <v>14.301</v>
      </c>
      <c r="K6" s="1"/>
      <c r="L6" s="2"/>
      <c r="M6" s="2"/>
      <c r="N6" s="1"/>
      <c r="O6" s="1"/>
      <c r="P6" s="1"/>
      <c r="Q6" s="2">
        <v>150</v>
      </c>
      <c r="R6" s="2">
        <v>0.54700000000000004</v>
      </c>
      <c r="S6" s="2">
        <v>1.9119999999999999</v>
      </c>
      <c r="T6" s="2">
        <v>0.182</v>
      </c>
      <c r="U6" s="2">
        <v>1300</v>
      </c>
      <c r="V6" s="2">
        <v>0</v>
      </c>
      <c r="W6" s="2">
        <v>0</v>
      </c>
      <c r="X6" s="2">
        <v>0</v>
      </c>
      <c r="Y6" s="2">
        <v>14.301</v>
      </c>
      <c r="Z6" s="2"/>
      <c r="AA6" s="1"/>
      <c r="AB6" s="2">
        <v>150</v>
      </c>
      <c r="AC6" s="2">
        <v>0.55500000000000005</v>
      </c>
      <c r="AD6" s="2">
        <v>1.9119999999999999</v>
      </c>
      <c r="AE6" s="2">
        <v>0.185</v>
      </c>
      <c r="AF6" s="2">
        <v>1300</v>
      </c>
      <c r="AG6" s="2">
        <v>0</v>
      </c>
      <c r="AH6" s="2">
        <v>0</v>
      </c>
      <c r="AI6" s="2">
        <v>0</v>
      </c>
      <c r="AJ6">
        <v>14.301</v>
      </c>
      <c r="AL6" s="1"/>
      <c r="AM6" s="2">
        <v>150</v>
      </c>
      <c r="AN6" s="2">
        <v>0.56299999999999994</v>
      </c>
      <c r="AO6" s="2">
        <v>1.9119999999999999</v>
      </c>
      <c r="AP6" s="2">
        <v>0.189</v>
      </c>
      <c r="AQ6" s="2">
        <v>1300</v>
      </c>
      <c r="AR6" s="2">
        <v>0</v>
      </c>
      <c r="AS6" s="2">
        <v>0</v>
      </c>
      <c r="AT6" s="2">
        <v>0</v>
      </c>
      <c r="AU6" s="2">
        <v>14.301</v>
      </c>
      <c r="AV6" s="2"/>
      <c r="AW6" s="1"/>
      <c r="AX6" s="2">
        <v>150</v>
      </c>
      <c r="AY6" s="2">
        <v>0.57099999999999995</v>
      </c>
      <c r="AZ6" s="2">
        <v>1.9119999999999999</v>
      </c>
      <c r="BA6" s="2">
        <v>0.192</v>
      </c>
      <c r="BB6" s="2">
        <v>1300</v>
      </c>
      <c r="BC6" s="2">
        <v>0</v>
      </c>
      <c r="BD6" s="2">
        <v>0</v>
      </c>
      <c r="BE6" s="2">
        <v>0</v>
      </c>
      <c r="BF6" s="2">
        <v>9.6</v>
      </c>
      <c r="BG6">
        <v>14.301</v>
      </c>
      <c r="BJ6">
        <f t="shared" si="0"/>
        <v>283.10000000000002</v>
      </c>
    </row>
    <row r="7" spans="1:62" x14ac:dyDescent="0.25">
      <c r="A7" s="1"/>
      <c r="B7" s="2">
        <v>200</v>
      </c>
      <c r="C7" s="2">
        <v>0.50900000000000001</v>
      </c>
      <c r="D7" s="2">
        <v>2.5489999999999999</v>
      </c>
      <c r="E7" s="2">
        <v>0.17299999999999999</v>
      </c>
      <c r="F7" s="2">
        <v>1300</v>
      </c>
      <c r="G7" s="2">
        <v>0</v>
      </c>
      <c r="H7" s="2">
        <v>0</v>
      </c>
      <c r="I7" s="2">
        <v>0</v>
      </c>
      <c r="J7" s="1">
        <v>19.148</v>
      </c>
      <c r="K7" s="1"/>
      <c r="L7" s="2"/>
      <c r="M7" s="2"/>
      <c r="N7" s="1"/>
      <c r="O7" s="1"/>
      <c r="P7" s="1"/>
      <c r="Q7" s="2">
        <v>200</v>
      </c>
      <c r="R7" s="2">
        <v>0.54700000000000004</v>
      </c>
      <c r="S7" s="2">
        <v>2.5489999999999999</v>
      </c>
      <c r="T7" s="2">
        <v>0.182</v>
      </c>
      <c r="U7" s="2">
        <v>1300</v>
      </c>
      <c r="V7" s="2">
        <v>0</v>
      </c>
      <c r="W7" s="2">
        <v>0</v>
      </c>
      <c r="X7" s="2">
        <v>0</v>
      </c>
      <c r="Y7" s="2">
        <v>19.148</v>
      </c>
      <c r="Z7" s="2"/>
      <c r="AA7" s="1"/>
      <c r="AB7" s="2">
        <v>200</v>
      </c>
      <c r="AC7" s="2">
        <v>0.55500000000000005</v>
      </c>
      <c r="AD7" s="2">
        <v>2.5489999999999999</v>
      </c>
      <c r="AE7" s="2">
        <v>0.185</v>
      </c>
      <c r="AF7" s="2">
        <v>1300</v>
      </c>
      <c r="AG7" s="2">
        <v>0</v>
      </c>
      <c r="AH7" s="2">
        <v>0</v>
      </c>
      <c r="AI7" s="2">
        <v>0</v>
      </c>
      <c r="AJ7">
        <v>19.148</v>
      </c>
      <c r="AL7" s="1"/>
      <c r="AM7" s="2">
        <v>200</v>
      </c>
      <c r="AN7" s="2">
        <v>0.56299999999999994</v>
      </c>
      <c r="AO7" s="2">
        <v>2.5489999999999999</v>
      </c>
      <c r="AP7" s="2">
        <v>0.189</v>
      </c>
      <c r="AQ7" s="2">
        <v>1300</v>
      </c>
      <c r="AR7" s="2">
        <v>0</v>
      </c>
      <c r="AS7" s="2">
        <v>0</v>
      </c>
      <c r="AT7" s="2">
        <v>0</v>
      </c>
      <c r="AU7" s="2">
        <v>19.148</v>
      </c>
      <c r="AV7" s="2"/>
      <c r="AW7" s="1"/>
      <c r="AX7" s="2">
        <v>200</v>
      </c>
      <c r="AY7" s="2">
        <v>0.57099999999999995</v>
      </c>
      <c r="AZ7" s="2">
        <v>2.5489999999999999</v>
      </c>
      <c r="BA7" s="2">
        <v>0.192</v>
      </c>
      <c r="BB7" s="2">
        <v>1300</v>
      </c>
      <c r="BC7" s="2">
        <v>0</v>
      </c>
      <c r="BD7" s="2">
        <v>0</v>
      </c>
      <c r="BE7" s="2">
        <v>0</v>
      </c>
      <c r="BF7" s="2">
        <v>8.9</v>
      </c>
      <c r="BG7">
        <v>19.148</v>
      </c>
      <c r="BJ7">
        <f t="shared" si="0"/>
        <v>282.39999999999998</v>
      </c>
    </row>
    <row r="8" spans="1:62" x14ac:dyDescent="0.25">
      <c r="A8" s="1"/>
      <c r="B8" s="2">
        <v>250</v>
      </c>
      <c r="C8" s="2">
        <v>0.50800000000000001</v>
      </c>
      <c r="D8" s="2">
        <v>3.1859999999999999</v>
      </c>
      <c r="E8" s="2">
        <v>0.17299999999999999</v>
      </c>
      <c r="F8" s="2">
        <v>1300</v>
      </c>
      <c r="G8" s="2">
        <v>0</v>
      </c>
      <c r="H8" s="2">
        <v>0</v>
      </c>
      <c r="I8" s="2">
        <v>0</v>
      </c>
      <c r="J8" s="1">
        <v>24.161999999999999</v>
      </c>
      <c r="K8" s="1"/>
      <c r="L8" s="2"/>
      <c r="M8" s="2"/>
      <c r="N8" s="1"/>
      <c r="O8" s="1"/>
      <c r="P8" s="1"/>
      <c r="Q8" s="2">
        <v>250</v>
      </c>
      <c r="R8" s="2">
        <v>0.54700000000000004</v>
      </c>
      <c r="S8" s="2">
        <v>3.1859999999999999</v>
      </c>
      <c r="T8" s="2">
        <v>0.182</v>
      </c>
      <c r="U8" s="2">
        <v>1300</v>
      </c>
      <c r="V8" s="2">
        <v>0</v>
      </c>
      <c r="W8" s="2">
        <v>0</v>
      </c>
      <c r="X8" s="2">
        <v>0</v>
      </c>
      <c r="Y8" s="2">
        <v>24.161999999999999</v>
      </c>
      <c r="Z8" s="2"/>
      <c r="AA8" s="1"/>
      <c r="AB8" s="2">
        <v>250</v>
      </c>
      <c r="AC8" s="2">
        <v>0.55500000000000005</v>
      </c>
      <c r="AD8" s="2">
        <v>3.1859999999999999</v>
      </c>
      <c r="AE8" s="2">
        <v>0.185</v>
      </c>
      <c r="AF8" s="2">
        <v>1300</v>
      </c>
      <c r="AG8" s="2">
        <v>0</v>
      </c>
      <c r="AH8" s="2">
        <v>0</v>
      </c>
      <c r="AI8" s="2">
        <v>0</v>
      </c>
      <c r="AJ8">
        <v>24.161999999999999</v>
      </c>
      <c r="AL8" s="1"/>
      <c r="AM8" s="2">
        <v>250</v>
      </c>
      <c r="AN8" s="2">
        <v>0.56299999999999994</v>
      </c>
      <c r="AO8" s="2">
        <v>3.1859999999999999</v>
      </c>
      <c r="AP8" s="2">
        <v>0.189</v>
      </c>
      <c r="AQ8" s="2">
        <v>1300</v>
      </c>
      <c r="AR8" s="2">
        <v>0</v>
      </c>
      <c r="AS8" s="2">
        <v>0</v>
      </c>
      <c r="AT8" s="2">
        <v>0</v>
      </c>
      <c r="AU8" s="2">
        <v>24.161999999999999</v>
      </c>
      <c r="AV8" s="2"/>
      <c r="AW8" s="1"/>
      <c r="AX8" s="2">
        <v>250</v>
      </c>
      <c r="AY8" s="2">
        <v>0.57099999999999995</v>
      </c>
      <c r="AZ8" s="2">
        <v>3.1859999999999999</v>
      </c>
      <c r="BA8" s="2">
        <v>0.192</v>
      </c>
      <c r="BB8" s="2">
        <v>1300</v>
      </c>
      <c r="BC8" s="2">
        <v>0</v>
      </c>
      <c r="BD8" s="2">
        <v>0</v>
      </c>
      <c r="BE8" s="2">
        <v>0</v>
      </c>
      <c r="BF8" s="2">
        <v>8.1999999999999993</v>
      </c>
      <c r="BG8">
        <v>24.161999999999999</v>
      </c>
      <c r="BJ8">
        <f t="shared" si="0"/>
        <v>281.7</v>
      </c>
    </row>
    <row r="9" spans="1:62" x14ac:dyDescent="0.25">
      <c r="A9" s="1"/>
      <c r="B9" s="2">
        <v>300</v>
      </c>
      <c r="C9" s="2">
        <v>0.50800000000000001</v>
      </c>
      <c r="D9" s="2">
        <v>3.823</v>
      </c>
      <c r="E9" s="2">
        <v>0.17299999999999999</v>
      </c>
      <c r="F9" s="2">
        <v>1300</v>
      </c>
      <c r="G9" s="2">
        <v>0</v>
      </c>
      <c r="H9" s="2">
        <v>0</v>
      </c>
      <c r="I9" s="2">
        <v>0</v>
      </c>
      <c r="J9" s="1">
        <v>29.34</v>
      </c>
      <c r="K9" s="1"/>
      <c r="L9" s="2"/>
      <c r="M9" s="2"/>
      <c r="N9" s="1"/>
      <c r="O9" s="1"/>
      <c r="P9" s="1"/>
      <c r="Q9" s="2">
        <v>300</v>
      </c>
      <c r="R9" s="2">
        <v>0.54600000000000004</v>
      </c>
      <c r="S9" s="2">
        <v>3.823</v>
      </c>
      <c r="T9" s="2">
        <v>0.182</v>
      </c>
      <c r="U9" s="2">
        <v>1300</v>
      </c>
      <c r="V9" s="2">
        <v>0</v>
      </c>
      <c r="W9" s="2">
        <v>0</v>
      </c>
      <c r="X9" s="2">
        <v>0</v>
      </c>
      <c r="Y9" s="2">
        <v>29.34</v>
      </c>
      <c r="Z9" s="2"/>
      <c r="AA9" s="1"/>
      <c r="AB9" s="2">
        <v>300</v>
      </c>
      <c r="AC9" s="2">
        <v>0.55400000000000005</v>
      </c>
      <c r="AD9" s="2">
        <v>3.823</v>
      </c>
      <c r="AE9" s="2">
        <v>0.185</v>
      </c>
      <c r="AF9" s="2">
        <v>1300</v>
      </c>
      <c r="AG9" s="2">
        <v>0</v>
      </c>
      <c r="AH9" s="2">
        <v>0</v>
      </c>
      <c r="AI9" s="2">
        <v>0</v>
      </c>
      <c r="AJ9">
        <v>29.34</v>
      </c>
      <c r="AL9" s="1"/>
      <c r="AM9" s="2">
        <v>300</v>
      </c>
      <c r="AN9" s="2">
        <v>0.56299999999999994</v>
      </c>
      <c r="AO9" s="2">
        <v>3.823</v>
      </c>
      <c r="AP9" s="2">
        <v>0.189</v>
      </c>
      <c r="AQ9" s="2">
        <v>1300</v>
      </c>
      <c r="AR9" s="2">
        <v>0</v>
      </c>
      <c r="AS9" s="2">
        <v>0</v>
      </c>
      <c r="AT9" s="2">
        <v>0</v>
      </c>
      <c r="AU9" s="2">
        <v>29.34</v>
      </c>
      <c r="AV9" s="2"/>
      <c r="AW9" s="1"/>
      <c r="AX9" s="2">
        <v>300</v>
      </c>
      <c r="AY9" s="2">
        <v>0.56999999999999995</v>
      </c>
      <c r="AZ9" s="2">
        <v>3.823</v>
      </c>
      <c r="BA9" s="2">
        <v>0.192</v>
      </c>
      <c r="BB9" s="2">
        <v>1300</v>
      </c>
      <c r="BC9" s="2">
        <v>0</v>
      </c>
      <c r="BD9" s="2">
        <v>0</v>
      </c>
      <c r="BE9" s="2">
        <v>0</v>
      </c>
      <c r="BF9" s="2">
        <v>7.6</v>
      </c>
      <c r="BG9">
        <v>29.34</v>
      </c>
      <c r="BJ9">
        <f t="shared" si="0"/>
        <v>281.10000000000002</v>
      </c>
    </row>
    <row r="10" spans="1:62" x14ac:dyDescent="0.25">
      <c r="A10" s="1"/>
      <c r="B10" s="2">
        <v>350</v>
      </c>
      <c r="C10" s="2">
        <v>0.50800000000000001</v>
      </c>
      <c r="D10" s="2">
        <v>4.46</v>
      </c>
      <c r="E10" s="2">
        <v>0.17299999999999999</v>
      </c>
      <c r="F10" s="2">
        <v>1300</v>
      </c>
      <c r="G10" s="2">
        <v>0</v>
      </c>
      <c r="H10" s="2">
        <v>0</v>
      </c>
      <c r="I10" s="2">
        <v>0</v>
      </c>
      <c r="J10" s="1">
        <v>34.713999999999999</v>
      </c>
      <c r="K10" s="1"/>
      <c r="L10" s="2"/>
      <c r="M10" s="2"/>
      <c r="N10" s="1"/>
      <c r="O10" s="1"/>
      <c r="P10" s="1"/>
      <c r="Q10" s="2">
        <v>350</v>
      </c>
      <c r="R10" s="2">
        <v>0.54600000000000004</v>
      </c>
      <c r="S10" s="2">
        <v>4.46</v>
      </c>
      <c r="T10" s="2">
        <v>0.182</v>
      </c>
      <c r="U10" s="2">
        <v>1300</v>
      </c>
      <c r="V10" s="2">
        <v>0</v>
      </c>
      <c r="W10" s="2">
        <v>0</v>
      </c>
      <c r="X10" s="2">
        <v>0</v>
      </c>
      <c r="Y10" s="2">
        <v>34.713999999999999</v>
      </c>
      <c r="Z10" s="2"/>
      <c r="AA10" s="1"/>
      <c r="AB10" s="2">
        <v>350</v>
      </c>
      <c r="AC10" s="2">
        <v>0.55400000000000005</v>
      </c>
      <c r="AD10" s="2">
        <v>4.46</v>
      </c>
      <c r="AE10" s="2">
        <v>0.185</v>
      </c>
      <c r="AF10" s="2">
        <v>1300</v>
      </c>
      <c r="AG10" s="2">
        <v>0</v>
      </c>
      <c r="AH10" s="2">
        <v>0</v>
      </c>
      <c r="AI10" s="2">
        <v>0</v>
      </c>
      <c r="AJ10">
        <v>34.713999999999999</v>
      </c>
      <c r="AL10" s="1"/>
      <c r="AM10" s="2">
        <v>350</v>
      </c>
      <c r="AN10" s="2">
        <v>0.56200000000000006</v>
      </c>
      <c r="AO10" s="2">
        <v>4.46</v>
      </c>
      <c r="AP10" s="2">
        <v>0.189</v>
      </c>
      <c r="AQ10" s="2">
        <v>1300</v>
      </c>
      <c r="AR10" s="2">
        <v>0</v>
      </c>
      <c r="AS10" s="2">
        <v>0</v>
      </c>
      <c r="AT10" s="2">
        <v>0</v>
      </c>
      <c r="AU10" s="2">
        <v>34.722999999999999</v>
      </c>
      <c r="AV10" s="2"/>
      <c r="AW10" s="1"/>
      <c r="AX10" s="2">
        <v>350</v>
      </c>
      <c r="AY10" s="2">
        <v>0.56999999999999995</v>
      </c>
      <c r="AZ10" s="2">
        <v>4.46</v>
      </c>
      <c r="BA10" s="2">
        <v>0.192</v>
      </c>
      <c r="BB10" s="2">
        <v>1300</v>
      </c>
      <c r="BC10" s="2">
        <v>0</v>
      </c>
      <c r="BD10" s="2">
        <v>0</v>
      </c>
      <c r="BE10" s="2">
        <v>0</v>
      </c>
      <c r="BF10" s="2">
        <v>6.9</v>
      </c>
      <c r="BG10">
        <v>34.722999999999999</v>
      </c>
      <c r="BJ10">
        <f t="shared" si="0"/>
        <v>280.39999999999998</v>
      </c>
    </row>
    <row r="11" spans="1:62" x14ac:dyDescent="0.25">
      <c r="A11" s="1"/>
      <c r="B11" s="2">
        <v>400</v>
      </c>
      <c r="C11" s="2">
        <v>0.50800000000000001</v>
      </c>
      <c r="D11" s="2">
        <v>5.0970000000000004</v>
      </c>
      <c r="E11" s="2">
        <v>0.17299999999999999</v>
      </c>
      <c r="F11" s="2">
        <v>1300</v>
      </c>
      <c r="G11" s="2">
        <v>0</v>
      </c>
      <c r="H11" s="2">
        <v>0</v>
      </c>
      <c r="I11" s="2">
        <v>0</v>
      </c>
      <c r="J11" s="1">
        <v>40.241</v>
      </c>
      <c r="K11" s="1"/>
      <c r="L11" s="2"/>
      <c r="M11" s="2"/>
      <c r="N11" s="1"/>
      <c r="O11" s="1"/>
      <c r="P11" s="1"/>
      <c r="Q11" s="2">
        <v>400</v>
      </c>
      <c r="R11" s="2">
        <v>0.54600000000000004</v>
      </c>
      <c r="S11" s="2">
        <v>5.0970000000000004</v>
      </c>
      <c r="T11" s="2">
        <v>0.182</v>
      </c>
      <c r="U11" s="2">
        <v>1300</v>
      </c>
      <c r="V11" s="2">
        <v>0</v>
      </c>
      <c r="W11" s="2">
        <v>0</v>
      </c>
      <c r="X11" s="2">
        <v>0</v>
      </c>
      <c r="Y11" s="2">
        <v>40.25</v>
      </c>
      <c r="Z11" s="2"/>
      <c r="AA11" s="1"/>
      <c r="AB11" s="2">
        <v>400</v>
      </c>
      <c r="AC11" s="2">
        <v>0.55400000000000005</v>
      </c>
      <c r="AD11" s="2">
        <v>5.0970000000000004</v>
      </c>
      <c r="AE11" s="2">
        <v>0.185</v>
      </c>
      <c r="AF11" s="2">
        <v>1300</v>
      </c>
      <c r="AG11" s="2">
        <v>0</v>
      </c>
      <c r="AH11" s="2">
        <v>0</v>
      </c>
      <c r="AI11" s="2">
        <v>0</v>
      </c>
      <c r="AJ11">
        <v>40.25</v>
      </c>
      <c r="AL11" s="1"/>
      <c r="AM11" s="2">
        <v>400</v>
      </c>
      <c r="AN11" s="2">
        <v>0.56200000000000006</v>
      </c>
      <c r="AO11" s="2">
        <v>5.0970000000000004</v>
      </c>
      <c r="AP11" s="2">
        <v>0.189</v>
      </c>
      <c r="AQ11" s="2">
        <v>1300</v>
      </c>
      <c r="AR11" s="2">
        <v>0</v>
      </c>
      <c r="AS11" s="2">
        <v>0</v>
      </c>
      <c r="AT11" s="2">
        <v>0</v>
      </c>
      <c r="AU11" s="2">
        <v>40.25</v>
      </c>
      <c r="AV11" s="2"/>
      <c r="AW11" s="1"/>
      <c r="AX11" s="2">
        <v>400</v>
      </c>
      <c r="AY11" s="2">
        <v>0.56999999999999995</v>
      </c>
      <c r="AZ11" s="2">
        <v>5.0970000000000004</v>
      </c>
      <c r="BA11" s="2">
        <v>0.192</v>
      </c>
      <c r="BB11" s="2">
        <v>1300</v>
      </c>
      <c r="BC11" s="2">
        <v>0</v>
      </c>
      <c r="BD11" s="2">
        <v>0</v>
      </c>
      <c r="BE11" s="2">
        <v>0</v>
      </c>
      <c r="BF11" s="2">
        <v>6.4</v>
      </c>
      <c r="BG11">
        <v>40.25</v>
      </c>
      <c r="BJ11">
        <f t="shared" si="0"/>
        <v>279.89999999999998</v>
      </c>
    </row>
    <row r="12" spans="1:62" x14ac:dyDescent="0.25">
      <c r="A12" s="1"/>
      <c r="B12" s="2">
        <v>450</v>
      </c>
      <c r="C12" s="2">
        <v>0.50800000000000001</v>
      </c>
      <c r="D12" s="2">
        <v>5.734</v>
      </c>
      <c r="E12" s="2">
        <v>0.17299999999999999</v>
      </c>
      <c r="F12" s="2">
        <v>1300</v>
      </c>
      <c r="G12" s="2">
        <v>0</v>
      </c>
      <c r="H12" s="2">
        <v>0</v>
      </c>
      <c r="I12" s="2">
        <v>0</v>
      </c>
      <c r="J12" s="1">
        <v>45.951000000000001</v>
      </c>
      <c r="K12" s="1"/>
      <c r="L12" s="2"/>
      <c r="M12" s="2"/>
      <c r="N12" s="1"/>
      <c r="O12" s="1"/>
      <c r="P12" s="1"/>
      <c r="Q12" s="2">
        <v>450</v>
      </c>
      <c r="R12" s="2">
        <v>0.54600000000000004</v>
      </c>
      <c r="S12" s="2">
        <v>5.7350000000000003</v>
      </c>
      <c r="T12" s="2">
        <v>0.182</v>
      </c>
      <c r="U12" s="2">
        <v>1300</v>
      </c>
      <c r="V12" s="2">
        <v>0</v>
      </c>
      <c r="W12" s="2">
        <v>0</v>
      </c>
      <c r="X12" s="2">
        <v>0</v>
      </c>
      <c r="Y12" s="2">
        <v>45.951000000000001</v>
      </c>
      <c r="Z12" s="2"/>
      <c r="AA12" s="1"/>
      <c r="AB12" s="2">
        <v>450</v>
      </c>
      <c r="AC12" s="2">
        <v>0.55400000000000005</v>
      </c>
      <c r="AD12" s="2">
        <v>5.7350000000000003</v>
      </c>
      <c r="AE12" s="2">
        <v>0.185</v>
      </c>
      <c r="AF12" s="2">
        <v>1300</v>
      </c>
      <c r="AG12" s="2">
        <v>0</v>
      </c>
      <c r="AH12" s="2">
        <v>0</v>
      </c>
      <c r="AI12" s="2">
        <v>0</v>
      </c>
      <c r="AJ12">
        <v>45.951000000000001</v>
      </c>
      <c r="AL12" s="1"/>
      <c r="AM12" s="2">
        <v>450</v>
      </c>
      <c r="AN12" s="2">
        <v>0.56200000000000006</v>
      </c>
      <c r="AO12" s="2">
        <v>5.7350000000000003</v>
      </c>
      <c r="AP12" s="2">
        <v>0.189</v>
      </c>
      <c r="AQ12" s="2">
        <v>1300</v>
      </c>
      <c r="AR12" s="2">
        <v>0</v>
      </c>
      <c r="AS12" s="2">
        <v>0</v>
      </c>
      <c r="AT12" s="2">
        <v>0</v>
      </c>
      <c r="AU12" s="2">
        <v>45.951000000000001</v>
      </c>
      <c r="AV12" s="2"/>
      <c r="AW12" s="1"/>
      <c r="AX12" s="2">
        <v>450</v>
      </c>
      <c r="AY12" s="2">
        <v>0.56999999999999995</v>
      </c>
      <c r="AZ12" s="2">
        <v>5.7350000000000003</v>
      </c>
      <c r="BA12" s="2">
        <v>0.192</v>
      </c>
      <c r="BB12" s="2">
        <v>1300</v>
      </c>
      <c r="BC12" s="2">
        <v>0</v>
      </c>
      <c r="BD12" s="2">
        <v>0</v>
      </c>
      <c r="BE12" s="2">
        <v>0</v>
      </c>
      <c r="BF12" s="2">
        <v>5.95</v>
      </c>
      <c r="BG12">
        <v>45.951000000000001</v>
      </c>
      <c r="BJ12">
        <f t="shared" si="0"/>
        <v>279.45</v>
      </c>
    </row>
    <row r="13" spans="1:62" x14ac:dyDescent="0.25">
      <c r="A13" s="1"/>
      <c r="B13" s="2">
        <v>500</v>
      </c>
      <c r="C13" s="2">
        <v>0.50800000000000001</v>
      </c>
      <c r="D13" s="2">
        <v>6.3719999999999999</v>
      </c>
      <c r="E13" s="2">
        <v>0.17299999999999999</v>
      </c>
      <c r="F13" s="2">
        <v>1300</v>
      </c>
      <c r="G13" s="2">
        <v>0</v>
      </c>
      <c r="H13" s="2">
        <v>0</v>
      </c>
      <c r="I13" s="2">
        <v>0</v>
      </c>
      <c r="J13" s="1">
        <v>51.869</v>
      </c>
      <c r="K13" s="1"/>
      <c r="L13" s="2"/>
      <c r="M13" s="2"/>
      <c r="N13" s="1"/>
      <c r="O13" s="1"/>
      <c r="P13" s="1"/>
      <c r="Q13" s="2">
        <v>500</v>
      </c>
      <c r="R13" s="2">
        <v>0.54600000000000004</v>
      </c>
      <c r="S13" s="2">
        <v>6.3719999999999999</v>
      </c>
      <c r="T13" s="2">
        <v>0.182</v>
      </c>
      <c r="U13" s="2">
        <v>1300</v>
      </c>
      <c r="V13" s="2">
        <v>0</v>
      </c>
      <c r="W13" s="2">
        <v>0</v>
      </c>
      <c r="X13" s="2">
        <v>0</v>
      </c>
      <c r="Y13" s="2">
        <v>51.869</v>
      </c>
      <c r="Z13" s="2"/>
      <c r="AA13" s="1"/>
      <c r="AB13" s="2">
        <v>500</v>
      </c>
      <c r="AC13" s="2">
        <v>0.55400000000000005</v>
      </c>
      <c r="AD13" s="2">
        <v>6.3719999999999999</v>
      </c>
      <c r="AE13" s="2">
        <v>0.185</v>
      </c>
      <c r="AF13" s="2">
        <v>1300</v>
      </c>
      <c r="AG13" s="2">
        <v>0</v>
      </c>
      <c r="AH13" s="2">
        <v>0</v>
      </c>
      <c r="AI13" s="2">
        <v>0</v>
      </c>
      <c r="AJ13">
        <v>51.869</v>
      </c>
      <c r="AL13" s="1"/>
      <c r="AM13" s="2">
        <v>500</v>
      </c>
      <c r="AN13" s="2">
        <v>0.56200000000000006</v>
      </c>
      <c r="AO13" s="2">
        <v>6.3719999999999999</v>
      </c>
      <c r="AP13" s="2">
        <v>0.189</v>
      </c>
      <c r="AQ13" s="2">
        <v>1300</v>
      </c>
      <c r="AR13" s="2">
        <v>0</v>
      </c>
      <c r="AS13" s="2">
        <v>0</v>
      </c>
      <c r="AT13" s="2">
        <v>0</v>
      </c>
      <c r="AU13" s="2">
        <v>51.869</v>
      </c>
      <c r="AV13" s="2"/>
      <c r="AW13" s="1"/>
      <c r="AX13" s="2">
        <v>500</v>
      </c>
      <c r="AY13" s="2">
        <v>0.56999999999999995</v>
      </c>
      <c r="AZ13" s="2">
        <v>6.3719999999999999</v>
      </c>
      <c r="BA13" s="2">
        <v>0.192</v>
      </c>
      <c r="BB13" s="2">
        <v>1300</v>
      </c>
      <c r="BC13" s="2">
        <v>0</v>
      </c>
      <c r="BD13" s="2">
        <v>0</v>
      </c>
      <c r="BE13" s="2">
        <v>0</v>
      </c>
      <c r="BF13" s="2">
        <v>5.4</v>
      </c>
      <c r="BG13">
        <v>51.869</v>
      </c>
      <c r="BJ13">
        <f t="shared" si="0"/>
        <v>278.89999999999998</v>
      </c>
    </row>
    <row r="14" spans="1:62" x14ac:dyDescent="0.25">
      <c r="A14" s="1"/>
      <c r="B14" s="2">
        <v>550</v>
      </c>
      <c r="C14" s="2">
        <v>0.50700000000000001</v>
      </c>
      <c r="D14" s="2">
        <v>7.0090000000000003</v>
      </c>
      <c r="E14" s="2">
        <v>0.17299999999999999</v>
      </c>
      <c r="F14" s="2">
        <v>1300</v>
      </c>
      <c r="G14" s="2">
        <v>0</v>
      </c>
      <c r="H14" s="2">
        <v>0</v>
      </c>
      <c r="I14" s="2">
        <v>0</v>
      </c>
      <c r="J14" s="1">
        <v>57.895000000000003</v>
      </c>
      <c r="K14" s="1"/>
      <c r="L14" s="2"/>
      <c r="M14" s="2"/>
      <c r="N14" s="1"/>
      <c r="O14" s="1"/>
      <c r="P14" s="1"/>
      <c r="Q14" s="2">
        <v>550</v>
      </c>
      <c r="R14" s="2">
        <v>0.54600000000000004</v>
      </c>
      <c r="S14" s="2">
        <v>7.0090000000000003</v>
      </c>
      <c r="T14" s="2">
        <v>0.182</v>
      </c>
      <c r="U14" s="2">
        <v>1300</v>
      </c>
      <c r="V14" s="2">
        <v>0</v>
      </c>
      <c r="W14" s="2">
        <v>0</v>
      </c>
      <c r="X14" s="2">
        <v>0</v>
      </c>
      <c r="Y14" s="2">
        <v>57.895000000000003</v>
      </c>
      <c r="Z14" s="2"/>
      <c r="AA14" s="1"/>
      <c r="AB14" s="2">
        <v>550</v>
      </c>
      <c r="AC14" s="2">
        <v>0.55400000000000005</v>
      </c>
      <c r="AD14" s="2">
        <v>7.0090000000000003</v>
      </c>
      <c r="AE14" s="2">
        <v>0.185</v>
      </c>
      <c r="AF14" s="2">
        <v>1300</v>
      </c>
      <c r="AG14" s="2">
        <v>0</v>
      </c>
      <c r="AH14" s="2">
        <v>0</v>
      </c>
      <c r="AI14" s="2">
        <v>0</v>
      </c>
      <c r="AJ14">
        <v>57.895000000000003</v>
      </c>
      <c r="AL14" s="1"/>
      <c r="AM14" s="2">
        <v>550</v>
      </c>
      <c r="AN14" s="2">
        <v>0.56200000000000006</v>
      </c>
      <c r="AO14" s="2">
        <v>7.0090000000000003</v>
      </c>
      <c r="AP14" s="2">
        <v>0.189</v>
      </c>
      <c r="AQ14" s="2">
        <v>1300</v>
      </c>
      <c r="AR14" s="2">
        <v>0</v>
      </c>
      <c r="AS14" s="2">
        <v>0</v>
      </c>
      <c r="AT14" s="2">
        <v>0</v>
      </c>
      <c r="AU14" s="2">
        <v>57.895000000000003</v>
      </c>
      <c r="AV14" s="2"/>
      <c r="AW14" s="1"/>
      <c r="AX14" s="2">
        <v>550</v>
      </c>
      <c r="AY14" s="2">
        <v>0.56999999999999995</v>
      </c>
      <c r="AZ14" s="2">
        <v>7.0090000000000003</v>
      </c>
      <c r="BA14" s="2">
        <v>0.192</v>
      </c>
      <c r="BB14" s="2">
        <v>1300</v>
      </c>
      <c r="BC14" s="2">
        <v>0</v>
      </c>
      <c r="BD14" s="2">
        <v>0</v>
      </c>
      <c r="BE14" s="2">
        <v>0</v>
      </c>
      <c r="BF14" s="2">
        <v>5.0999999999999996</v>
      </c>
      <c r="BG14">
        <v>57.895000000000003</v>
      </c>
      <c r="BJ14">
        <f t="shared" si="0"/>
        <v>278.60000000000002</v>
      </c>
    </row>
    <row r="15" spans="1:62" x14ac:dyDescent="0.25">
      <c r="A15" s="1"/>
      <c r="B15" s="2">
        <v>600</v>
      </c>
      <c r="C15" s="2">
        <v>0.50700000000000001</v>
      </c>
      <c r="D15" s="2">
        <v>7.6459999999999999</v>
      </c>
      <c r="E15" s="2">
        <v>0.17299999999999999</v>
      </c>
      <c r="F15" s="2">
        <v>1300</v>
      </c>
      <c r="G15" s="2">
        <v>0</v>
      </c>
      <c r="H15" s="2">
        <v>0</v>
      </c>
      <c r="I15" s="2">
        <v>0</v>
      </c>
      <c r="J15" s="1">
        <v>64.070999999999998</v>
      </c>
      <c r="K15" s="1"/>
      <c r="L15" s="2"/>
      <c r="M15" s="2"/>
      <c r="N15" s="1"/>
      <c r="O15" s="1"/>
      <c r="P15" s="1"/>
      <c r="Q15" s="2">
        <v>600</v>
      </c>
      <c r="R15" s="2">
        <v>0.54500000000000004</v>
      </c>
      <c r="S15" s="2">
        <v>7.6459999999999999</v>
      </c>
      <c r="T15" s="2">
        <v>0.182</v>
      </c>
      <c r="U15" s="2">
        <v>1300</v>
      </c>
      <c r="V15" s="2">
        <v>0</v>
      </c>
      <c r="W15" s="2">
        <v>0</v>
      </c>
      <c r="X15" s="2">
        <v>0</v>
      </c>
      <c r="Y15" s="2">
        <v>64.070999999999998</v>
      </c>
      <c r="Z15" s="2"/>
      <c r="AA15" s="1"/>
      <c r="AB15" s="2">
        <v>600</v>
      </c>
      <c r="AC15" s="2">
        <v>0.55300000000000005</v>
      </c>
      <c r="AD15" s="2">
        <v>7.6459999999999999</v>
      </c>
      <c r="AE15" s="2">
        <v>0.185</v>
      </c>
      <c r="AF15" s="2">
        <v>1300</v>
      </c>
      <c r="AG15" s="2">
        <v>0</v>
      </c>
      <c r="AH15" s="2">
        <v>0</v>
      </c>
      <c r="AI15" s="2">
        <v>0</v>
      </c>
      <c r="AJ15">
        <v>64.070999999999998</v>
      </c>
      <c r="AL15" s="1"/>
      <c r="AM15" s="2">
        <v>600</v>
      </c>
      <c r="AN15" s="2">
        <v>0.56200000000000006</v>
      </c>
      <c r="AO15" s="2">
        <v>7.6459999999999999</v>
      </c>
      <c r="AP15" s="2">
        <v>0.189</v>
      </c>
      <c r="AQ15" s="2">
        <v>1300</v>
      </c>
      <c r="AR15" s="2">
        <v>0</v>
      </c>
      <c r="AS15" s="2">
        <v>0</v>
      </c>
      <c r="AT15" s="2">
        <v>0</v>
      </c>
      <c r="AU15" s="2">
        <v>64.070999999999998</v>
      </c>
      <c r="AV15" s="2"/>
      <c r="AW15" s="1"/>
      <c r="AX15" s="2">
        <v>600</v>
      </c>
      <c r="AY15" s="2">
        <v>0.56899999999999995</v>
      </c>
      <c r="AZ15" s="2">
        <v>7.6459999999999999</v>
      </c>
      <c r="BA15" s="2">
        <v>0.192</v>
      </c>
      <c r="BB15" s="2">
        <v>1300</v>
      </c>
      <c r="BC15" s="2">
        <v>0</v>
      </c>
      <c r="BD15" s="2">
        <v>0</v>
      </c>
      <c r="BE15" s="2">
        <v>0</v>
      </c>
      <c r="BF15" s="2">
        <v>4.8499999999999996</v>
      </c>
      <c r="BG15">
        <v>64.070999999999998</v>
      </c>
      <c r="BJ15">
        <f t="shared" si="0"/>
        <v>278.35000000000002</v>
      </c>
    </row>
    <row r="16" spans="1:62" x14ac:dyDescent="0.25">
      <c r="A16" s="1"/>
      <c r="B16" s="2">
        <v>650</v>
      </c>
      <c r="C16" s="2">
        <v>0.50700000000000001</v>
      </c>
      <c r="D16" s="2">
        <v>8.2829999999999995</v>
      </c>
      <c r="E16" s="2">
        <v>0.17299999999999999</v>
      </c>
      <c r="F16" s="2">
        <v>1300</v>
      </c>
      <c r="G16" s="2">
        <v>0</v>
      </c>
      <c r="H16" s="2">
        <v>0</v>
      </c>
      <c r="I16" s="2">
        <v>0</v>
      </c>
      <c r="J16" s="1">
        <v>70.403999999999996</v>
      </c>
      <c r="K16" s="1"/>
      <c r="L16" s="2"/>
      <c r="M16" s="2"/>
      <c r="N16" s="1"/>
      <c r="O16" s="1"/>
      <c r="P16" s="1"/>
      <c r="Q16" s="2">
        <v>650</v>
      </c>
      <c r="R16" s="2">
        <v>0.54500000000000004</v>
      </c>
      <c r="S16" s="2">
        <v>8.2829999999999995</v>
      </c>
      <c r="T16" s="2">
        <v>0.182</v>
      </c>
      <c r="U16" s="2">
        <v>1300</v>
      </c>
      <c r="V16" s="2">
        <v>0</v>
      </c>
      <c r="W16" s="2">
        <v>0</v>
      </c>
      <c r="X16" s="2">
        <v>0</v>
      </c>
      <c r="Y16" s="2">
        <v>70.403999999999996</v>
      </c>
      <c r="Z16" s="2"/>
      <c r="AA16" s="1"/>
      <c r="AB16" s="2">
        <v>650</v>
      </c>
      <c r="AC16" s="2">
        <v>0.55300000000000005</v>
      </c>
      <c r="AD16" s="2">
        <v>8.2829999999999995</v>
      </c>
      <c r="AE16" s="2">
        <v>0.185</v>
      </c>
      <c r="AF16" s="2">
        <v>1300</v>
      </c>
      <c r="AG16" s="2">
        <v>0</v>
      </c>
      <c r="AH16" s="2">
        <v>0</v>
      </c>
      <c r="AI16" s="2">
        <v>0</v>
      </c>
      <c r="AJ16">
        <v>70.403999999999996</v>
      </c>
      <c r="AL16" s="1"/>
      <c r="AM16" s="2">
        <v>650</v>
      </c>
      <c r="AN16" s="2">
        <v>0.56100000000000005</v>
      </c>
      <c r="AO16" s="2">
        <v>8.2829999999999995</v>
      </c>
      <c r="AP16" s="2">
        <v>0.189</v>
      </c>
      <c r="AQ16" s="2">
        <v>1300</v>
      </c>
      <c r="AR16" s="2">
        <v>0</v>
      </c>
      <c r="AS16" s="2">
        <v>0</v>
      </c>
      <c r="AT16" s="2">
        <v>0</v>
      </c>
      <c r="AU16" s="2">
        <v>70.403999999999996</v>
      </c>
      <c r="AV16" s="2"/>
      <c r="AW16" s="1"/>
      <c r="AX16" s="2">
        <v>650</v>
      </c>
      <c r="AY16" s="2">
        <v>0.56899999999999995</v>
      </c>
      <c r="AZ16" s="2">
        <v>8.2829999999999995</v>
      </c>
      <c r="BA16" s="2">
        <v>0.192</v>
      </c>
      <c r="BB16" s="2">
        <v>1300</v>
      </c>
      <c r="BC16" s="2">
        <v>0</v>
      </c>
      <c r="BD16" s="2">
        <v>0</v>
      </c>
      <c r="BE16" s="2">
        <v>0</v>
      </c>
      <c r="BF16" s="2">
        <v>4.5999999999999996</v>
      </c>
      <c r="BG16">
        <v>70.403999999999996</v>
      </c>
      <c r="BJ16">
        <f t="shared" si="0"/>
        <v>278.10000000000002</v>
      </c>
    </row>
    <row r="17" spans="1:62" x14ac:dyDescent="0.25">
      <c r="A17" s="1"/>
      <c r="B17" s="2">
        <v>700</v>
      </c>
      <c r="C17" s="2">
        <v>0.50700000000000001</v>
      </c>
      <c r="D17" s="2">
        <v>8.92</v>
      </c>
      <c r="E17" s="2">
        <v>0.17299999999999999</v>
      </c>
      <c r="F17" s="2">
        <v>1300</v>
      </c>
      <c r="G17" s="2">
        <v>0</v>
      </c>
      <c r="H17" s="2">
        <v>0</v>
      </c>
      <c r="I17" s="2">
        <v>0</v>
      </c>
      <c r="J17" s="1">
        <v>76.694999999999993</v>
      </c>
      <c r="K17" s="1"/>
      <c r="L17" s="2"/>
      <c r="M17" s="2"/>
      <c r="N17" s="1"/>
      <c r="O17" s="1"/>
      <c r="P17" s="1"/>
      <c r="Q17" s="2">
        <v>700</v>
      </c>
      <c r="R17" s="2">
        <v>0.54500000000000004</v>
      </c>
      <c r="S17" s="2">
        <v>8.92</v>
      </c>
      <c r="T17" s="2">
        <v>0.182</v>
      </c>
      <c r="U17" s="2">
        <v>1300</v>
      </c>
      <c r="V17" s="2">
        <v>0</v>
      </c>
      <c r="W17" s="2">
        <v>0</v>
      </c>
      <c r="X17" s="2">
        <v>0</v>
      </c>
      <c r="Y17" s="2">
        <v>76.694999999999993</v>
      </c>
      <c r="Z17" s="2"/>
      <c r="AA17" s="1"/>
      <c r="AB17" s="2">
        <v>700</v>
      </c>
      <c r="AC17" s="2">
        <v>0.55300000000000005</v>
      </c>
      <c r="AD17" s="2">
        <v>8.92</v>
      </c>
      <c r="AE17" s="2">
        <v>0.185</v>
      </c>
      <c r="AF17" s="2">
        <v>1300</v>
      </c>
      <c r="AG17" s="2">
        <v>0</v>
      </c>
      <c r="AH17" s="2">
        <v>0</v>
      </c>
      <c r="AI17" s="2">
        <v>0</v>
      </c>
      <c r="AJ17">
        <v>76.694999999999993</v>
      </c>
      <c r="AL17" s="1"/>
      <c r="AM17" s="2">
        <v>700</v>
      </c>
      <c r="AN17" s="2">
        <v>0.56100000000000005</v>
      </c>
      <c r="AO17" s="2">
        <v>8.92</v>
      </c>
      <c r="AP17" s="2">
        <v>0.189</v>
      </c>
      <c r="AQ17" s="2">
        <v>1300</v>
      </c>
      <c r="AR17" s="2">
        <v>0</v>
      </c>
      <c r="AS17" s="2">
        <v>0</v>
      </c>
      <c r="AT17" s="2">
        <v>0</v>
      </c>
      <c r="AU17" s="2">
        <v>76.694999999999993</v>
      </c>
      <c r="AV17" s="2"/>
      <c r="AW17" s="1"/>
      <c r="AX17" s="2">
        <v>700</v>
      </c>
      <c r="AY17" s="2">
        <v>0.56899999999999995</v>
      </c>
      <c r="AZ17" s="2">
        <v>8.92</v>
      </c>
      <c r="BA17" s="2">
        <v>0.192</v>
      </c>
      <c r="BB17" s="2">
        <v>1300</v>
      </c>
      <c r="BC17" s="2">
        <v>0</v>
      </c>
      <c r="BD17" s="2">
        <v>0</v>
      </c>
      <c r="BE17" s="2">
        <v>0</v>
      </c>
      <c r="BF17" s="2">
        <v>4.7</v>
      </c>
      <c r="BG17">
        <v>76.694999999999993</v>
      </c>
      <c r="BJ17">
        <f t="shared" si="0"/>
        <v>278.2</v>
      </c>
    </row>
    <row r="18" spans="1:62" x14ac:dyDescent="0.25">
      <c r="A18" s="1"/>
      <c r="B18" s="2">
        <v>750</v>
      </c>
      <c r="C18" s="2">
        <v>0.50700000000000001</v>
      </c>
      <c r="D18" s="2">
        <v>9.5570000000000004</v>
      </c>
      <c r="E18" s="2">
        <v>0.17299999999999999</v>
      </c>
      <c r="F18" s="2">
        <v>1300</v>
      </c>
      <c r="G18" s="2">
        <v>0</v>
      </c>
      <c r="H18" s="2">
        <v>0</v>
      </c>
      <c r="I18" s="2">
        <v>0</v>
      </c>
      <c r="J18" s="1">
        <v>83.009</v>
      </c>
      <c r="K18" s="1"/>
      <c r="L18" s="2"/>
      <c r="M18" s="2"/>
      <c r="N18" s="1"/>
      <c r="O18" s="1"/>
      <c r="P18" s="1"/>
      <c r="Q18" s="2">
        <v>750</v>
      </c>
      <c r="R18" s="2">
        <v>0.54500000000000004</v>
      </c>
      <c r="S18" s="2">
        <v>9.5570000000000004</v>
      </c>
      <c r="T18" s="2">
        <v>0.182</v>
      </c>
      <c r="U18" s="2">
        <v>1300</v>
      </c>
      <c r="V18" s="2">
        <v>0</v>
      </c>
      <c r="W18" s="2">
        <v>0</v>
      </c>
      <c r="X18" s="2">
        <v>0</v>
      </c>
      <c r="Y18" s="2">
        <v>83.009</v>
      </c>
      <c r="Z18" s="2"/>
      <c r="AA18" s="1"/>
      <c r="AB18" s="2">
        <v>750</v>
      </c>
      <c r="AC18" s="2">
        <v>0.55300000000000005</v>
      </c>
      <c r="AD18" s="2">
        <v>9.5579999999999998</v>
      </c>
      <c r="AE18" s="2">
        <v>0.185</v>
      </c>
      <c r="AF18" s="2">
        <v>1300</v>
      </c>
      <c r="AG18" s="2">
        <v>0</v>
      </c>
      <c r="AH18" s="2">
        <v>0</v>
      </c>
      <c r="AI18" s="2">
        <v>0</v>
      </c>
      <c r="AJ18">
        <v>83.009</v>
      </c>
      <c r="AL18" s="1"/>
      <c r="AM18" s="2">
        <v>750</v>
      </c>
      <c r="AN18" s="2">
        <v>0.56100000000000005</v>
      </c>
      <c r="AO18" s="2">
        <v>9.5579999999999998</v>
      </c>
      <c r="AP18" s="2">
        <v>0.189</v>
      </c>
      <c r="AQ18" s="2">
        <v>1300</v>
      </c>
      <c r="AR18" s="2">
        <v>0</v>
      </c>
      <c r="AS18" s="2">
        <v>0</v>
      </c>
      <c r="AT18" s="2">
        <v>0</v>
      </c>
      <c r="AU18" s="2">
        <v>83.009</v>
      </c>
      <c r="AV18" s="2"/>
      <c r="AW18" s="1"/>
      <c r="AX18" s="2">
        <v>750</v>
      </c>
      <c r="AY18" s="2">
        <v>0.56899999999999995</v>
      </c>
      <c r="AZ18" s="2">
        <v>9.5579999999999998</v>
      </c>
      <c r="BA18" s="2">
        <v>0.192</v>
      </c>
      <c r="BB18" s="2">
        <v>1300</v>
      </c>
      <c r="BC18" s="2">
        <v>0</v>
      </c>
      <c r="BD18" s="2">
        <v>0</v>
      </c>
      <c r="BE18" s="2">
        <v>0</v>
      </c>
      <c r="BF18" s="2">
        <v>4.9000000000000004</v>
      </c>
      <c r="BG18">
        <v>83.009</v>
      </c>
      <c r="BJ18">
        <f t="shared" si="0"/>
        <v>278.39999999999998</v>
      </c>
    </row>
    <row r="19" spans="1:62" x14ac:dyDescent="0.25">
      <c r="A19" s="1"/>
      <c r="B19" s="2">
        <v>800</v>
      </c>
      <c r="C19" s="2">
        <v>0.50700000000000001</v>
      </c>
      <c r="D19" s="2">
        <v>10.194000000000001</v>
      </c>
      <c r="E19" s="2">
        <v>0.17299999999999999</v>
      </c>
      <c r="F19" s="2">
        <v>1300</v>
      </c>
      <c r="G19" s="2">
        <v>0</v>
      </c>
      <c r="H19" s="2">
        <v>0</v>
      </c>
      <c r="I19" s="2">
        <v>0</v>
      </c>
      <c r="J19" s="1">
        <v>89.173000000000002</v>
      </c>
      <c r="K19" s="1"/>
      <c r="L19" s="2"/>
      <c r="M19" s="2"/>
      <c r="N19" s="1"/>
      <c r="O19" s="1"/>
      <c r="P19" s="1"/>
      <c r="Q19" s="2">
        <v>800</v>
      </c>
      <c r="R19" s="2">
        <v>0.54500000000000004</v>
      </c>
      <c r="S19" s="2">
        <v>10.195</v>
      </c>
      <c r="T19" s="2">
        <v>0.182</v>
      </c>
      <c r="U19" s="2">
        <v>1300</v>
      </c>
      <c r="V19" s="2">
        <v>0</v>
      </c>
      <c r="W19" s="2">
        <v>0</v>
      </c>
      <c r="X19" s="2">
        <v>0</v>
      </c>
      <c r="Y19" s="2">
        <v>89.173000000000002</v>
      </c>
      <c r="Z19" s="2"/>
      <c r="AA19" s="1"/>
      <c r="AB19" s="2">
        <v>800</v>
      </c>
      <c r="AC19" s="2">
        <v>0.55300000000000005</v>
      </c>
      <c r="AD19" s="2">
        <v>10.195</v>
      </c>
      <c r="AE19" s="2">
        <v>0.185</v>
      </c>
      <c r="AF19" s="2">
        <v>1300</v>
      </c>
      <c r="AG19" s="2">
        <v>0</v>
      </c>
      <c r="AH19" s="2">
        <v>0</v>
      </c>
      <c r="AI19" s="2">
        <v>0</v>
      </c>
      <c r="AJ19">
        <v>89.173000000000002</v>
      </c>
      <c r="AL19" s="1"/>
      <c r="AM19" s="2">
        <v>800</v>
      </c>
      <c r="AN19" s="2">
        <v>0.56100000000000005</v>
      </c>
      <c r="AO19" s="2">
        <v>10.195</v>
      </c>
      <c r="AP19" s="2">
        <v>0.189</v>
      </c>
      <c r="AQ19" s="2">
        <v>1300</v>
      </c>
      <c r="AR19" s="2">
        <v>0</v>
      </c>
      <c r="AS19" s="2">
        <v>0</v>
      </c>
      <c r="AT19" s="2">
        <v>0</v>
      </c>
      <c r="AU19" s="2">
        <v>89.173000000000002</v>
      </c>
      <c r="AV19" s="2"/>
      <c r="AW19" s="1"/>
      <c r="AX19" s="2">
        <v>800</v>
      </c>
      <c r="AY19" s="2">
        <v>0.56899999999999995</v>
      </c>
      <c r="AZ19" s="2">
        <v>10.195</v>
      </c>
      <c r="BA19" s="2">
        <v>0.192</v>
      </c>
      <c r="BB19" s="2">
        <v>1300</v>
      </c>
      <c r="BC19" s="2">
        <v>0</v>
      </c>
      <c r="BD19" s="2">
        <v>0</v>
      </c>
      <c r="BE19" s="2">
        <v>0</v>
      </c>
      <c r="BF19" s="2">
        <v>5.4</v>
      </c>
      <c r="BG19">
        <v>89.173000000000002</v>
      </c>
      <c r="BJ19">
        <f t="shared" si="0"/>
        <v>278.89999999999998</v>
      </c>
    </row>
    <row r="20" spans="1:62" x14ac:dyDescent="0.25">
      <c r="A20" s="1"/>
      <c r="B20" s="2">
        <v>850</v>
      </c>
      <c r="C20" s="2">
        <v>0.50700000000000001</v>
      </c>
      <c r="D20" s="2">
        <v>10.832000000000001</v>
      </c>
      <c r="E20" s="2">
        <v>0.17299999999999999</v>
      </c>
      <c r="F20" s="2">
        <v>1300</v>
      </c>
      <c r="G20" s="2">
        <v>0</v>
      </c>
      <c r="H20" s="2">
        <v>0</v>
      </c>
      <c r="I20" s="2">
        <v>0</v>
      </c>
      <c r="J20" s="1">
        <v>95.034999999999997</v>
      </c>
      <c r="K20" s="1"/>
      <c r="L20" s="2"/>
      <c r="M20" s="2"/>
      <c r="N20" s="1"/>
      <c r="O20" s="1"/>
      <c r="P20" s="1"/>
      <c r="Q20" s="2">
        <v>850</v>
      </c>
      <c r="R20" s="2">
        <v>0.54500000000000004</v>
      </c>
      <c r="S20" s="2">
        <v>10.832000000000001</v>
      </c>
      <c r="T20" s="2">
        <v>0.182</v>
      </c>
      <c r="U20" s="2">
        <v>1300</v>
      </c>
      <c r="V20" s="2">
        <v>0</v>
      </c>
      <c r="W20" s="2">
        <v>0</v>
      </c>
      <c r="X20" s="2">
        <v>0</v>
      </c>
      <c r="Y20" s="2">
        <v>95.034999999999997</v>
      </c>
      <c r="Z20" s="2"/>
      <c r="AA20" s="1"/>
      <c r="AB20" s="2">
        <v>850</v>
      </c>
      <c r="AC20" s="2">
        <v>0.55300000000000005</v>
      </c>
      <c r="AD20" s="2">
        <v>10.832000000000001</v>
      </c>
      <c r="AE20" s="2">
        <v>0.185</v>
      </c>
      <c r="AF20" s="2">
        <v>1300</v>
      </c>
      <c r="AG20" s="2">
        <v>0</v>
      </c>
      <c r="AH20" s="2">
        <v>0</v>
      </c>
      <c r="AI20" s="2">
        <v>0</v>
      </c>
      <c r="AJ20">
        <v>95.034999999999997</v>
      </c>
      <c r="AL20" s="1"/>
      <c r="AM20" s="2">
        <v>850</v>
      </c>
      <c r="AN20" s="2">
        <v>0.56100000000000005</v>
      </c>
      <c r="AO20" s="2">
        <v>10.832000000000001</v>
      </c>
      <c r="AP20" s="2">
        <v>0.189</v>
      </c>
      <c r="AQ20" s="2">
        <v>1300</v>
      </c>
      <c r="AR20" s="2">
        <v>0</v>
      </c>
      <c r="AS20" s="2">
        <v>0</v>
      </c>
      <c r="AT20" s="2">
        <v>0</v>
      </c>
      <c r="AU20" s="2">
        <v>95.034999999999997</v>
      </c>
      <c r="AV20" s="2"/>
      <c r="AW20" s="1"/>
      <c r="AX20" s="2">
        <v>850</v>
      </c>
      <c r="AY20" s="2">
        <v>0.56899999999999995</v>
      </c>
      <c r="AZ20" s="2">
        <v>10.832000000000001</v>
      </c>
      <c r="BA20" s="2">
        <v>0.192</v>
      </c>
      <c r="BB20" s="2">
        <v>1300</v>
      </c>
      <c r="BC20" s="2">
        <v>0</v>
      </c>
      <c r="BD20" s="2">
        <v>0</v>
      </c>
      <c r="BE20" s="2">
        <v>0</v>
      </c>
      <c r="BF20" s="2">
        <v>6.3</v>
      </c>
      <c r="BG20">
        <v>95.034999999999997</v>
      </c>
      <c r="BJ20">
        <f t="shared" si="0"/>
        <v>279.8</v>
      </c>
    </row>
    <row r="21" spans="1:62" x14ac:dyDescent="0.25">
      <c r="A21" s="1"/>
      <c r="B21" s="2">
        <v>900</v>
      </c>
      <c r="C21" s="2">
        <v>0.50600000000000001</v>
      </c>
      <c r="D21" s="2">
        <v>11.468999999999999</v>
      </c>
      <c r="E21" s="2">
        <v>0.17299999999999999</v>
      </c>
      <c r="F21" s="2">
        <v>1300</v>
      </c>
      <c r="G21" s="2">
        <v>0</v>
      </c>
      <c r="H21" s="2">
        <v>0</v>
      </c>
      <c r="I21" s="2">
        <v>0</v>
      </c>
      <c r="J21" s="1">
        <v>100.05</v>
      </c>
      <c r="K21" s="1"/>
      <c r="L21" s="2"/>
      <c r="M21" s="2"/>
      <c r="N21" s="1"/>
      <c r="O21" s="1"/>
      <c r="P21" s="1"/>
      <c r="Q21" s="2">
        <v>900</v>
      </c>
      <c r="R21" s="2">
        <v>0.54500000000000004</v>
      </c>
      <c r="S21" s="2">
        <v>11.468999999999999</v>
      </c>
      <c r="T21" s="2">
        <v>0.182</v>
      </c>
      <c r="U21" s="2">
        <v>1300</v>
      </c>
      <c r="V21" s="2">
        <v>0</v>
      </c>
      <c r="W21" s="2">
        <v>0</v>
      </c>
      <c r="X21" s="2">
        <v>0</v>
      </c>
      <c r="Y21" s="2">
        <v>100.05</v>
      </c>
      <c r="Z21" s="2"/>
      <c r="AA21" s="1"/>
      <c r="AB21" s="2">
        <v>900</v>
      </c>
      <c r="AC21" s="2">
        <v>0.55200000000000005</v>
      </c>
      <c r="AD21" s="2">
        <v>11.468999999999999</v>
      </c>
      <c r="AE21" s="2">
        <v>0.185</v>
      </c>
      <c r="AF21" s="2">
        <v>1300</v>
      </c>
      <c r="AG21" s="2">
        <v>0</v>
      </c>
      <c r="AH21" s="2">
        <v>0</v>
      </c>
      <c r="AI21" s="2">
        <v>0</v>
      </c>
      <c r="AJ21">
        <v>100.05</v>
      </c>
      <c r="AL21" s="1"/>
      <c r="AM21" s="2">
        <v>900</v>
      </c>
      <c r="AN21" s="2">
        <v>0.56100000000000005</v>
      </c>
      <c r="AO21" s="2">
        <v>11.468999999999999</v>
      </c>
      <c r="AP21" s="2">
        <v>0.189</v>
      </c>
      <c r="AQ21" s="2">
        <v>1300</v>
      </c>
      <c r="AR21" s="2">
        <v>0</v>
      </c>
      <c r="AS21" s="2">
        <v>0</v>
      </c>
      <c r="AT21" s="2">
        <v>0</v>
      </c>
      <c r="AU21" s="2">
        <v>100.05</v>
      </c>
      <c r="AV21" s="2"/>
      <c r="AW21" s="1"/>
      <c r="AX21" s="2">
        <v>900</v>
      </c>
      <c r="AY21" s="2">
        <v>0.56799999999999995</v>
      </c>
      <c r="AZ21" s="2">
        <v>11.468999999999999</v>
      </c>
      <c r="BA21" s="2">
        <v>0.192</v>
      </c>
      <c r="BB21" s="2">
        <v>1300</v>
      </c>
      <c r="BC21" s="2">
        <v>0</v>
      </c>
      <c r="BD21" s="2">
        <v>0</v>
      </c>
      <c r="BE21" s="2">
        <v>0</v>
      </c>
      <c r="BF21" s="2">
        <v>8.1999999999999993</v>
      </c>
      <c r="BG21">
        <v>100.05</v>
      </c>
      <c r="BJ21">
        <f t="shared" si="0"/>
        <v>281.7</v>
      </c>
    </row>
    <row r="22" spans="1:62" x14ac:dyDescent="0.25">
      <c r="A22" s="1"/>
      <c r="B22" s="2">
        <v>950</v>
      </c>
      <c r="C22" s="2">
        <v>0.50600000000000001</v>
      </c>
      <c r="D22" s="2">
        <v>12.106</v>
      </c>
      <c r="E22" s="2">
        <v>0.17299999999999999</v>
      </c>
      <c r="F22" s="2">
        <v>1300</v>
      </c>
      <c r="G22" s="2">
        <v>0</v>
      </c>
      <c r="H22" s="2">
        <v>0</v>
      </c>
      <c r="I22" s="2">
        <v>0</v>
      </c>
      <c r="J22" s="1">
        <v>104.19</v>
      </c>
      <c r="K22" s="1"/>
      <c r="L22" s="2"/>
      <c r="M22" s="2"/>
      <c r="N22" s="1"/>
      <c r="O22" s="1"/>
      <c r="P22" s="1"/>
      <c r="Q22" s="2">
        <v>950</v>
      </c>
      <c r="R22" s="2">
        <v>0.54400000000000004</v>
      </c>
      <c r="S22" s="2">
        <v>12.106</v>
      </c>
      <c r="T22" s="2">
        <v>0.182</v>
      </c>
      <c r="U22" s="2">
        <v>1300</v>
      </c>
      <c r="V22" s="2">
        <v>0</v>
      </c>
      <c r="W22" s="2">
        <v>0</v>
      </c>
      <c r="X22" s="2">
        <v>0</v>
      </c>
      <c r="Y22" s="2">
        <v>104.19</v>
      </c>
      <c r="Z22" s="2"/>
      <c r="AA22" s="1"/>
      <c r="AB22" s="2">
        <v>950</v>
      </c>
      <c r="AC22" s="2">
        <v>0.55200000000000005</v>
      </c>
      <c r="AD22" s="2">
        <v>12.106</v>
      </c>
      <c r="AE22" s="2">
        <v>0.185</v>
      </c>
      <c r="AF22" s="2">
        <v>1300</v>
      </c>
      <c r="AG22" s="2">
        <v>0</v>
      </c>
      <c r="AH22" s="2">
        <v>0</v>
      </c>
      <c r="AI22" s="2">
        <v>0</v>
      </c>
      <c r="AJ22">
        <v>104.19</v>
      </c>
      <c r="AL22" s="1"/>
      <c r="AM22" s="2">
        <v>950</v>
      </c>
      <c r="AN22" s="2">
        <v>0.56000000000000005</v>
      </c>
      <c r="AO22" s="2">
        <v>12.106</v>
      </c>
      <c r="AP22" s="2">
        <v>0.189</v>
      </c>
      <c r="AQ22" s="2">
        <v>1300</v>
      </c>
      <c r="AR22" s="2">
        <v>0</v>
      </c>
      <c r="AS22" s="2">
        <v>0</v>
      </c>
      <c r="AT22" s="2">
        <v>0</v>
      </c>
      <c r="AU22" s="2">
        <v>104.19</v>
      </c>
      <c r="AV22" s="2"/>
      <c r="AW22" s="1"/>
      <c r="AX22" s="2">
        <v>950</v>
      </c>
      <c r="AY22" s="2">
        <v>0.56799999999999995</v>
      </c>
      <c r="AZ22" s="2">
        <v>12.106</v>
      </c>
      <c r="BA22" s="2">
        <v>0.192</v>
      </c>
      <c r="BB22" s="2">
        <v>1300</v>
      </c>
      <c r="BC22" s="2">
        <v>0.40400000000000003</v>
      </c>
      <c r="BD22" s="2">
        <v>0</v>
      </c>
      <c r="BE22" s="2">
        <v>0</v>
      </c>
      <c r="BF22" s="2">
        <v>11</v>
      </c>
      <c r="BG22">
        <v>104.19</v>
      </c>
      <c r="BJ22">
        <f t="shared" si="0"/>
        <v>284.5</v>
      </c>
    </row>
    <row r="23" spans="1:62" x14ac:dyDescent="0.25">
      <c r="A23" s="1"/>
      <c r="B23" s="2">
        <v>1000</v>
      </c>
      <c r="C23" s="2">
        <v>0.50600000000000001</v>
      </c>
      <c r="D23" s="2">
        <v>12.743</v>
      </c>
      <c r="E23" s="2">
        <v>0.17299999999999999</v>
      </c>
      <c r="F23" s="2">
        <v>1300</v>
      </c>
      <c r="G23" s="2">
        <v>0</v>
      </c>
      <c r="H23" s="2">
        <v>0</v>
      </c>
      <c r="I23" s="2">
        <v>0</v>
      </c>
      <c r="J23" s="1">
        <v>107.16</v>
      </c>
      <c r="K23" s="1"/>
      <c r="L23" s="2"/>
      <c r="M23" s="2"/>
      <c r="N23" s="1"/>
      <c r="O23" s="1"/>
      <c r="P23" s="1"/>
      <c r="Q23" s="2">
        <v>1000</v>
      </c>
      <c r="R23" s="2">
        <v>0.54400000000000004</v>
      </c>
      <c r="S23" s="2">
        <v>12.743</v>
      </c>
      <c r="T23" s="2">
        <v>0.182</v>
      </c>
      <c r="U23" s="2">
        <v>1300</v>
      </c>
      <c r="V23" s="2">
        <v>0</v>
      </c>
      <c r="W23" s="2">
        <v>0</v>
      </c>
      <c r="X23" s="2">
        <v>0</v>
      </c>
      <c r="Y23" s="2">
        <v>107.16</v>
      </c>
      <c r="Z23" s="2"/>
      <c r="AA23" s="1"/>
      <c r="AB23" s="2">
        <v>1000</v>
      </c>
      <c r="AC23" s="2">
        <v>0.55200000000000005</v>
      </c>
      <c r="AD23" s="2">
        <v>12.743</v>
      </c>
      <c r="AE23" s="2">
        <v>0.185</v>
      </c>
      <c r="AF23" s="2">
        <v>1300</v>
      </c>
      <c r="AG23" s="2">
        <v>0</v>
      </c>
      <c r="AH23" s="2">
        <v>0</v>
      </c>
      <c r="AI23" s="2">
        <v>0</v>
      </c>
      <c r="AJ23">
        <v>107.16</v>
      </c>
      <c r="AL23" s="1"/>
      <c r="AM23" s="2">
        <v>1000</v>
      </c>
      <c r="AN23" s="2">
        <v>0.56000000000000005</v>
      </c>
      <c r="AO23" s="2">
        <v>12.743</v>
      </c>
      <c r="AP23" s="2">
        <v>0.189</v>
      </c>
      <c r="AQ23" s="2">
        <v>1300</v>
      </c>
      <c r="AR23" s="2">
        <v>0</v>
      </c>
      <c r="AS23" s="2">
        <v>0</v>
      </c>
      <c r="AT23" s="2">
        <v>0</v>
      </c>
      <c r="AU23" s="2">
        <v>107.16</v>
      </c>
      <c r="AV23" s="2"/>
      <c r="AW23" s="1"/>
      <c r="AX23" s="2">
        <v>1000</v>
      </c>
      <c r="AY23" s="2">
        <v>0.56799999999999995</v>
      </c>
      <c r="AZ23" s="2">
        <v>12.744</v>
      </c>
      <c r="BA23" s="2">
        <v>0.192</v>
      </c>
      <c r="BB23" s="2">
        <v>1299.99</v>
      </c>
      <c r="BC23" s="2">
        <v>0.40200000000000002</v>
      </c>
      <c r="BD23" s="2">
        <v>0</v>
      </c>
      <c r="BE23" s="2">
        <v>0</v>
      </c>
      <c r="BF23" s="2">
        <v>15</v>
      </c>
      <c r="BG23">
        <v>107.16</v>
      </c>
      <c r="BJ23">
        <f t="shared" si="0"/>
        <v>288.5</v>
      </c>
    </row>
    <row r="24" spans="1:62" x14ac:dyDescent="0.25">
      <c r="A24" s="1"/>
      <c r="B24" s="2">
        <v>1050</v>
      </c>
      <c r="C24" s="2">
        <v>0.499</v>
      </c>
      <c r="D24" s="2">
        <v>13.388</v>
      </c>
      <c r="E24" s="2">
        <v>1.161</v>
      </c>
      <c r="F24" s="2">
        <v>1300</v>
      </c>
      <c r="G24" s="2">
        <v>0</v>
      </c>
      <c r="H24" s="2">
        <v>0</v>
      </c>
      <c r="I24" s="2">
        <v>0</v>
      </c>
      <c r="J24" s="1">
        <v>110.69</v>
      </c>
      <c r="K24" s="1"/>
      <c r="L24" s="2"/>
      <c r="M24" s="2"/>
      <c r="N24" s="1"/>
      <c r="O24" s="1"/>
      <c r="P24" s="1"/>
      <c r="Q24" s="2">
        <v>1050</v>
      </c>
      <c r="R24" s="2">
        <v>0.53600000000000003</v>
      </c>
      <c r="S24" s="2">
        <v>13.388</v>
      </c>
      <c r="T24" s="2">
        <v>1.2190000000000001</v>
      </c>
      <c r="U24" s="2">
        <v>1300</v>
      </c>
      <c r="V24" s="2">
        <v>0</v>
      </c>
      <c r="W24" s="2">
        <v>0</v>
      </c>
      <c r="X24" s="2">
        <v>0</v>
      </c>
      <c r="Y24" s="2">
        <v>110.69</v>
      </c>
      <c r="Z24" s="2"/>
      <c r="AA24" s="1"/>
      <c r="AB24" s="2">
        <v>1050</v>
      </c>
      <c r="AC24" s="2">
        <v>0.54400000000000004</v>
      </c>
      <c r="AD24" s="2">
        <v>13.388999999999999</v>
      </c>
      <c r="AE24" s="2">
        <v>1.24</v>
      </c>
      <c r="AF24" s="2">
        <v>1300</v>
      </c>
      <c r="AG24" s="2">
        <v>0</v>
      </c>
      <c r="AH24" s="2">
        <v>0</v>
      </c>
      <c r="AI24" s="2">
        <v>0</v>
      </c>
      <c r="AJ24">
        <v>110.7</v>
      </c>
      <c r="AL24" s="1"/>
      <c r="AM24" s="2">
        <v>1050</v>
      </c>
      <c r="AN24" s="2">
        <v>0.55100000000000005</v>
      </c>
      <c r="AO24" s="2">
        <v>13.388999999999999</v>
      </c>
      <c r="AP24" s="2">
        <v>1.2629999999999999</v>
      </c>
      <c r="AQ24" s="2">
        <v>1300</v>
      </c>
      <c r="AR24" s="2">
        <v>1.6859999999999999</v>
      </c>
      <c r="AS24" s="2">
        <v>0</v>
      </c>
      <c r="AT24" s="2">
        <v>0</v>
      </c>
      <c r="AU24" s="2">
        <v>110.7</v>
      </c>
      <c r="AV24" s="2"/>
      <c r="AW24" s="1"/>
      <c r="AX24" s="2">
        <v>1050</v>
      </c>
      <c r="AY24" s="2">
        <v>0.55900000000000005</v>
      </c>
      <c r="AZ24" s="2">
        <v>13.388999999999999</v>
      </c>
      <c r="BA24" s="2">
        <v>1.286</v>
      </c>
      <c r="BB24" s="2">
        <v>1299.98</v>
      </c>
      <c r="BC24" s="2">
        <v>1.714</v>
      </c>
      <c r="BD24" s="2">
        <v>0</v>
      </c>
      <c r="BE24" s="2">
        <v>0</v>
      </c>
      <c r="BF24" s="2">
        <v>18</v>
      </c>
      <c r="BG24">
        <v>110.7</v>
      </c>
      <c r="BJ24">
        <f t="shared" si="0"/>
        <v>291.5</v>
      </c>
    </row>
    <row r="25" spans="1:62" x14ac:dyDescent="0.25">
      <c r="A25" s="1"/>
      <c r="B25" s="2">
        <v>1100</v>
      </c>
      <c r="C25" s="2">
        <v>0.49099999999999999</v>
      </c>
      <c r="D25" s="2">
        <v>14.032</v>
      </c>
      <c r="E25" s="2">
        <v>1.161</v>
      </c>
      <c r="F25" s="2">
        <v>1300</v>
      </c>
      <c r="G25" s="2">
        <v>0</v>
      </c>
      <c r="H25" s="2">
        <v>0</v>
      </c>
      <c r="I25" s="2">
        <v>0</v>
      </c>
      <c r="J25" s="1">
        <v>115.83</v>
      </c>
      <c r="K25" s="1"/>
      <c r="L25" s="2"/>
      <c r="M25" s="2"/>
      <c r="N25" s="1"/>
      <c r="O25" s="1"/>
      <c r="P25" s="1"/>
      <c r="Q25" s="2">
        <v>1100</v>
      </c>
      <c r="R25" s="2">
        <v>0.52800000000000002</v>
      </c>
      <c r="S25" s="2">
        <v>14.034000000000001</v>
      </c>
      <c r="T25" s="2">
        <v>1.2190000000000001</v>
      </c>
      <c r="U25" s="2">
        <v>1300</v>
      </c>
      <c r="V25" s="2">
        <v>0</v>
      </c>
      <c r="W25" s="2">
        <v>0</v>
      </c>
      <c r="X25" s="2">
        <v>0</v>
      </c>
      <c r="Y25" s="2">
        <v>115.84</v>
      </c>
      <c r="Z25" s="2"/>
      <c r="AA25" s="1"/>
      <c r="AB25" s="2">
        <v>1100</v>
      </c>
      <c r="AC25" s="2">
        <v>0.53500000000000003</v>
      </c>
      <c r="AD25" s="2">
        <v>14.034000000000001</v>
      </c>
      <c r="AE25" s="2">
        <v>1.24</v>
      </c>
      <c r="AF25" s="2">
        <v>1300</v>
      </c>
      <c r="AG25" s="2">
        <v>0</v>
      </c>
      <c r="AH25" s="2">
        <v>0</v>
      </c>
      <c r="AI25" s="2">
        <v>0</v>
      </c>
      <c r="AJ25">
        <v>115.84</v>
      </c>
      <c r="AL25" s="1"/>
      <c r="AM25" s="2">
        <v>1100</v>
      </c>
      <c r="AN25" s="2">
        <v>0.54300000000000004</v>
      </c>
      <c r="AO25" s="2">
        <v>14.035</v>
      </c>
      <c r="AP25" s="2">
        <v>1.2629999999999999</v>
      </c>
      <c r="AQ25" s="2">
        <v>1300</v>
      </c>
      <c r="AR25" s="2">
        <v>1.6850000000000001</v>
      </c>
      <c r="AS25" s="2">
        <v>0</v>
      </c>
      <c r="AT25" s="2">
        <v>0</v>
      </c>
      <c r="AU25" s="2">
        <v>115.84</v>
      </c>
      <c r="AV25" s="2"/>
      <c r="AW25" s="1"/>
      <c r="AX25" s="2">
        <v>1100</v>
      </c>
      <c r="AY25" s="2">
        <v>0.55000000000000004</v>
      </c>
      <c r="AZ25" s="2">
        <v>14.036</v>
      </c>
      <c r="BA25" s="2">
        <v>1.286</v>
      </c>
      <c r="BB25" s="2">
        <v>1299.98</v>
      </c>
      <c r="BC25" s="2">
        <v>1.712</v>
      </c>
      <c r="BD25" s="2">
        <v>0</v>
      </c>
      <c r="BE25" s="2">
        <v>0</v>
      </c>
      <c r="BF25" s="2">
        <v>18.7</v>
      </c>
      <c r="BG25">
        <v>115.84</v>
      </c>
      <c r="BJ25">
        <f t="shared" si="0"/>
        <v>292.2</v>
      </c>
    </row>
    <row r="26" spans="1:62" x14ac:dyDescent="0.25">
      <c r="A26" s="1"/>
      <c r="B26" s="2">
        <v>1150</v>
      </c>
      <c r="C26" s="2">
        <v>0.48299999999999998</v>
      </c>
      <c r="D26" s="2">
        <v>14.677</v>
      </c>
      <c r="E26" s="2">
        <v>1.161</v>
      </c>
      <c r="F26" s="2">
        <v>1300</v>
      </c>
      <c r="G26" s="2">
        <v>0</v>
      </c>
      <c r="H26" s="2">
        <v>0</v>
      </c>
      <c r="I26" s="2">
        <v>0</v>
      </c>
      <c r="J26" s="1">
        <v>120.69</v>
      </c>
      <c r="K26" s="1"/>
      <c r="L26" s="2"/>
      <c r="M26" s="2"/>
      <c r="N26" s="1"/>
      <c r="O26" s="1"/>
      <c r="P26" s="1"/>
      <c r="Q26" s="2">
        <v>1150</v>
      </c>
      <c r="R26" s="2">
        <v>0.51900000000000002</v>
      </c>
      <c r="S26" s="2">
        <v>14.679</v>
      </c>
      <c r="T26" s="2">
        <v>1.2190000000000001</v>
      </c>
      <c r="U26" s="2">
        <v>1300</v>
      </c>
      <c r="V26" s="2">
        <v>0</v>
      </c>
      <c r="W26" s="2">
        <v>0</v>
      </c>
      <c r="X26" s="2">
        <v>0</v>
      </c>
      <c r="Y26" s="2">
        <v>120.69</v>
      </c>
      <c r="Z26" s="2"/>
      <c r="AA26" s="1"/>
      <c r="AB26" s="2">
        <v>1150</v>
      </c>
      <c r="AC26" s="2">
        <v>0.52600000000000002</v>
      </c>
      <c r="AD26" s="2">
        <v>14.68</v>
      </c>
      <c r="AE26" s="2">
        <v>1.24</v>
      </c>
      <c r="AF26" s="2">
        <v>1300</v>
      </c>
      <c r="AG26" s="2">
        <v>0</v>
      </c>
      <c r="AH26" s="2">
        <v>0</v>
      </c>
      <c r="AI26" s="2">
        <v>0</v>
      </c>
      <c r="AJ26">
        <v>120.69</v>
      </c>
      <c r="AL26" s="1"/>
      <c r="AM26" s="2">
        <v>1150</v>
      </c>
      <c r="AN26" s="2">
        <v>0.53400000000000003</v>
      </c>
      <c r="AO26" s="2">
        <v>14.680999999999999</v>
      </c>
      <c r="AP26" s="2">
        <v>1.2629999999999999</v>
      </c>
      <c r="AQ26" s="2">
        <v>1300</v>
      </c>
      <c r="AR26" s="2">
        <v>1.6830000000000001</v>
      </c>
      <c r="AS26" s="2">
        <v>0</v>
      </c>
      <c r="AT26" s="2">
        <v>0</v>
      </c>
      <c r="AU26" s="2">
        <v>120.7</v>
      </c>
      <c r="AV26" s="2"/>
      <c r="AW26" s="1"/>
      <c r="AX26" s="2">
        <v>1150</v>
      </c>
      <c r="AY26" s="2">
        <v>0.54100000000000004</v>
      </c>
      <c r="AZ26" s="2">
        <v>14.682</v>
      </c>
      <c r="BA26" s="2">
        <v>1.286</v>
      </c>
      <c r="BB26" s="2">
        <v>1299.96</v>
      </c>
      <c r="BC26" s="2">
        <v>1.7110000000000001</v>
      </c>
      <c r="BD26" s="2">
        <v>0</v>
      </c>
      <c r="BE26" s="2">
        <v>0</v>
      </c>
      <c r="BF26" s="2">
        <v>19.600000000000001</v>
      </c>
      <c r="BG26">
        <v>120.7</v>
      </c>
      <c r="BJ26">
        <f t="shared" si="0"/>
        <v>293.10000000000002</v>
      </c>
    </row>
    <row r="27" spans="1:62" x14ac:dyDescent="0.25">
      <c r="A27" s="1"/>
      <c r="B27" s="2">
        <v>1200</v>
      </c>
      <c r="C27" s="2">
        <v>0.47499999999999998</v>
      </c>
      <c r="D27" s="2">
        <v>15.321999999999999</v>
      </c>
      <c r="E27" s="2">
        <v>1.161</v>
      </c>
      <c r="F27" s="2">
        <v>1300</v>
      </c>
      <c r="G27" s="2">
        <v>0</v>
      </c>
      <c r="H27" s="2">
        <v>0</v>
      </c>
      <c r="I27" s="2">
        <v>0</v>
      </c>
      <c r="J27" s="1">
        <v>125.48</v>
      </c>
      <c r="K27" s="1"/>
      <c r="L27" s="2"/>
      <c r="M27" s="2"/>
      <c r="N27" s="1"/>
      <c r="O27" s="1"/>
      <c r="P27" s="1"/>
      <c r="Q27" s="2">
        <v>1200</v>
      </c>
      <c r="R27" s="2">
        <v>0.51100000000000001</v>
      </c>
      <c r="S27" s="2">
        <v>15.324999999999999</v>
      </c>
      <c r="T27" s="2">
        <v>1.2190000000000001</v>
      </c>
      <c r="U27" s="2">
        <v>1300</v>
      </c>
      <c r="V27" s="2">
        <v>0</v>
      </c>
      <c r="W27" s="2">
        <v>0</v>
      </c>
      <c r="X27" s="2">
        <v>0</v>
      </c>
      <c r="Y27" s="2">
        <v>125.48</v>
      </c>
      <c r="Z27" s="2"/>
      <c r="AA27" s="1"/>
      <c r="AB27" s="2">
        <v>1200</v>
      </c>
      <c r="AC27" s="2">
        <v>0.51800000000000002</v>
      </c>
      <c r="AD27" s="2">
        <v>15.326000000000001</v>
      </c>
      <c r="AE27" s="2">
        <v>1.24</v>
      </c>
      <c r="AF27" s="2">
        <v>1300</v>
      </c>
      <c r="AG27" s="2">
        <v>0</v>
      </c>
      <c r="AH27" s="2">
        <v>0</v>
      </c>
      <c r="AI27" s="2">
        <v>0</v>
      </c>
      <c r="AJ27">
        <v>125.49</v>
      </c>
      <c r="AL27" s="1"/>
      <c r="AM27" s="2">
        <v>1200</v>
      </c>
      <c r="AN27" s="2">
        <v>0.52500000000000002</v>
      </c>
      <c r="AO27" s="2">
        <v>15.327</v>
      </c>
      <c r="AP27" s="2">
        <v>1.2629999999999999</v>
      </c>
      <c r="AQ27" s="2">
        <v>1300</v>
      </c>
      <c r="AR27" s="2">
        <v>1.6819999999999999</v>
      </c>
      <c r="AS27" s="2">
        <v>0</v>
      </c>
      <c r="AT27" s="2">
        <v>0</v>
      </c>
      <c r="AU27" s="2">
        <v>125.49</v>
      </c>
      <c r="AV27" s="2"/>
      <c r="AW27" s="1"/>
      <c r="AX27" s="2">
        <v>1200</v>
      </c>
      <c r="AY27" s="2">
        <v>0.53200000000000003</v>
      </c>
      <c r="AZ27" s="2">
        <v>15.327999999999999</v>
      </c>
      <c r="BA27" s="2">
        <v>1.286</v>
      </c>
      <c r="BB27" s="2">
        <v>1299.94</v>
      </c>
      <c r="BC27" s="2">
        <v>1.71</v>
      </c>
      <c r="BD27" s="2">
        <v>0</v>
      </c>
      <c r="BE27" s="2">
        <v>0</v>
      </c>
      <c r="BF27" s="2">
        <v>20.399999999999999</v>
      </c>
      <c r="BG27">
        <v>125.5</v>
      </c>
      <c r="BJ27">
        <f t="shared" si="0"/>
        <v>293.89999999999998</v>
      </c>
    </row>
    <row r="28" spans="1:62" x14ac:dyDescent="0.25">
      <c r="A28" s="1"/>
      <c r="B28" s="2">
        <v>1250</v>
      </c>
      <c r="C28" s="2">
        <v>0.46700000000000003</v>
      </c>
      <c r="D28" s="2">
        <v>15.967000000000001</v>
      </c>
      <c r="E28" s="2">
        <v>1.161</v>
      </c>
      <c r="F28" s="2">
        <v>1300</v>
      </c>
      <c r="G28" s="2">
        <v>0</v>
      </c>
      <c r="H28" s="2">
        <v>0</v>
      </c>
      <c r="I28" s="2">
        <v>0</v>
      </c>
      <c r="J28" s="1">
        <v>130.04</v>
      </c>
      <c r="K28" s="1"/>
      <c r="L28" s="2"/>
      <c r="M28" s="2"/>
      <c r="N28" s="1"/>
      <c r="O28" s="1"/>
      <c r="P28" s="1"/>
      <c r="Q28" s="2">
        <v>1250</v>
      </c>
      <c r="R28" s="2">
        <v>0.502</v>
      </c>
      <c r="S28" s="2">
        <v>15.97</v>
      </c>
      <c r="T28" s="2">
        <v>1.2190000000000001</v>
      </c>
      <c r="U28" s="2">
        <v>1300</v>
      </c>
      <c r="V28" s="2">
        <v>0</v>
      </c>
      <c r="W28" s="2">
        <v>0</v>
      </c>
      <c r="X28" s="2">
        <v>0</v>
      </c>
      <c r="Y28" s="2">
        <v>130.04</v>
      </c>
      <c r="Z28" s="2"/>
      <c r="AA28" s="1"/>
      <c r="AB28" s="2">
        <v>1250</v>
      </c>
      <c r="AC28" s="2">
        <v>0.50900000000000001</v>
      </c>
      <c r="AD28" s="2">
        <v>15.971</v>
      </c>
      <c r="AE28" s="2">
        <v>1.24</v>
      </c>
      <c r="AF28" s="2">
        <v>1300</v>
      </c>
      <c r="AG28" s="2">
        <v>0</v>
      </c>
      <c r="AH28" s="2">
        <v>0</v>
      </c>
      <c r="AI28" s="2">
        <v>0</v>
      </c>
      <c r="AJ28">
        <v>130.05000000000001</v>
      </c>
      <c r="AL28" s="1"/>
      <c r="AM28" s="2">
        <v>1250</v>
      </c>
      <c r="AN28" s="2">
        <v>0.51600000000000001</v>
      </c>
      <c r="AO28" s="2">
        <v>15.973000000000001</v>
      </c>
      <c r="AP28" s="2">
        <v>1.2629999999999999</v>
      </c>
      <c r="AQ28" s="2">
        <v>1300</v>
      </c>
      <c r="AR28" s="2">
        <v>1.681</v>
      </c>
      <c r="AS28" s="2">
        <v>0</v>
      </c>
      <c r="AT28" s="2">
        <v>0</v>
      </c>
      <c r="AU28" s="2">
        <v>130.05000000000001</v>
      </c>
      <c r="AV28" s="2"/>
      <c r="AW28" s="1"/>
      <c r="AX28" s="2">
        <v>1250</v>
      </c>
      <c r="AY28" s="2">
        <v>0.52300000000000002</v>
      </c>
      <c r="AZ28" s="2">
        <v>15.974</v>
      </c>
      <c r="BA28" s="2">
        <v>1.286</v>
      </c>
      <c r="BB28" s="2">
        <v>1299.9100000000001</v>
      </c>
      <c r="BC28" s="2">
        <v>1.7090000000000001</v>
      </c>
      <c r="BD28" s="2">
        <v>0</v>
      </c>
      <c r="BE28" s="2">
        <v>0</v>
      </c>
      <c r="BF28" s="2">
        <v>21.3</v>
      </c>
      <c r="BG28">
        <v>130.05000000000001</v>
      </c>
      <c r="BJ28">
        <f t="shared" si="0"/>
        <v>294.8</v>
      </c>
    </row>
    <row r="29" spans="1:62" x14ac:dyDescent="0.25">
      <c r="A29" s="1"/>
      <c r="B29" s="2">
        <v>1300</v>
      </c>
      <c r="C29" s="2">
        <v>0.46</v>
      </c>
      <c r="D29" s="2">
        <v>16.611000000000001</v>
      </c>
      <c r="E29" s="2">
        <v>1.161</v>
      </c>
      <c r="F29" s="2">
        <v>1300</v>
      </c>
      <c r="G29" s="2">
        <v>0</v>
      </c>
      <c r="H29" s="2">
        <v>0</v>
      </c>
      <c r="I29" s="2">
        <v>0</v>
      </c>
      <c r="J29" s="1">
        <v>134.53</v>
      </c>
      <c r="K29" s="1"/>
      <c r="L29" s="2"/>
      <c r="M29" s="2"/>
      <c r="N29" s="1"/>
      <c r="O29" s="1"/>
      <c r="P29" s="1"/>
      <c r="Q29" s="2">
        <v>1300</v>
      </c>
      <c r="R29" s="2">
        <v>0.49399999999999999</v>
      </c>
      <c r="S29" s="2">
        <v>16.614999999999998</v>
      </c>
      <c r="T29" s="2">
        <v>1.2190000000000001</v>
      </c>
      <c r="U29" s="2">
        <v>1300</v>
      </c>
      <c r="V29" s="2">
        <v>0</v>
      </c>
      <c r="W29" s="2">
        <v>0</v>
      </c>
      <c r="X29" s="2">
        <v>0</v>
      </c>
      <c r="Y29" s="2">
        <v>134.54</v>
      </c>
      <c r="Z29" s="2"/>
      <c r="AA29" s="1"/>
      <c r="AB29" s="2">
        <v>1300</v>
      </c>
      <c r="AC29" s="2">
        <v>0.5</v>
      </c>
      <c r="AD29" s="2">
        <v>16.617000000000001</v>
      </c>
      <c r="AE29" s="2">
        <v>1.24</v>
      </c>
      <c r="AF29" s="2">
        <v>1300</v>
      </c>
      <c r="AG29" s="2">
        <v>0</v>
      </c>
      <c r="AH29" s="2">
        <v>0</v>
      </c>
      <c r="AI29" s="2">
        <v>0</v>
      </c>
      <c r="AJ29">
        <v>134.54</v>
      </c>
      <c r="AL29" s="1"/>
      <c r="AM29" s="2">
        <v>1300</v>
      </c>
      <c r="AN29" s="2">
        <v>0.50700000000000001</v>
      </c>
      <c r="AO29" s="2">
        <v>16.617999999999999</v>
      </c>
      <c r="AP29" s="2">
        <v>1.2629999999999999</v>
      </c>
      <c r="AQ29" s="2">
        <v>1300</v>
      </c>
      <c r="AR29" s="2">
        <v>1.68</v>
      </c>
      <c r="AS29" s="2">
        <v>0</v>
      </c>
      <c r="AT29" s="2">
        <v>0</v>
      </c>
      <c r="AU29" s="2">
        <v>134.55000000000001</v>
      </c>
      <c r="AV29" s="2"/>
      <c r="AW29" s="1"/>
      <c r="AX29" s="2">
        <v>1300</v>
      </c>
      <c r="AY29" s="2">
        <v>0.51300000000000001</v>
      </c>
      <c r="AZ29" s="2">
        <v>16.62</v>
      </c>
      <c r="BA29" s="2">
        <v>1.286</v>
      </c>
      <c r="BB29" s="2">
        <v>1299.8599999999999</v>
      </c>
      <c r="BC29" s="2">
        <v>1.7070000000000001</v>
      </c>
      <c r="BD29" s="2">
        <v>0</v>
      </c>
      <c r="BE29" s="2">
        <v>0</v>
      </c>
      <c r="BF29" s="2">
        <v>22.1</v>
      </c>
      <c r="BG29">
        <v>134.56</v>
      </c>
      <c r="BJ29">
        <f t="shared" si="0"/>
        <v>295.60000000000002</v>
      </c>
    </row>
    <row r="30" spans="1:62" x14ac:dyDescent="0.25">
      <c r="A30" s="1"/>
      <c r="B30" s="2">
        <v>1350</v>
      </c>
      <c r="C30" s="2">
        <v>0.45200000000000001</v>
      </c>
      <c r="D30" s="2">
        <v>17.256</v>
      </c>
      <c r="E30" s="2">
        <v>1.161</v>
      </c>
      <c r="F30" s="2">
        <v>1300</v>
      </c>
      <c r="G30" s="2">
        <v>0</v>
      </c>
      <c r="H30" s="2">
        <v>0</v>
      </c>
      <c r="I30" s="2">
        <v>0</v>
      </c>
      <c r="J30" s="1">
        <v>138.74</v>
      </c>
      <c r="K30" s="1"/>
      <c r="L30" s="2"/>
      <c r="M30" s="2"/>
      <c r="N30" s="1"/>
      <c r="O30" s="1"/>
      <c r="P30" s="1"/>
      <c r="Q30" s="2">
        <v>1350</v>
      </c>
      <c r="R30" s="2">
        <v>0.48599999999999999</v>
      </c>
      <c r="S30" s="2">
        <v>17.260999999999999</v>
      </c>
      <c r="T30" s="2">
        <v>1.2190000000000001</v>
      </c>
      <c r="U30" s="2">
        <v>1300</v>
      </c>
      <c r="V30" s="2">
        <v>0</v>
      </c>
      <c r="W30" s="2">
        <v>0</v>
      </c>
      <c r="X30" s="2">
        <v>0</v>
      </c>
      <c r="Y30" s="2">
        <v>138.75</v>
      </c>
      <c r="Z30" s="2"/>
      <c r="AA30" s="1"/>
      <c r="AB30" s="2">
        <v>1350</v>
      </c>
      <c r="AC30" s="2">
        <v>0.49199999999999999</v>
      </c>
      <c r="AD30" s="2">
        <v>17.263000000000002</v>
      </c>
      <c r="AE30" s="2">
        <v>1.24</v>
      </c>
      <c r="AF30" s="2">
        <v>1300</v>
      </c>
      <c r="AG30" s="2">
        <v>0</v>
      </c>
      <c r="AH30" s="2">
        <v>0</v>
      </c>
      <c r="AI30" s="2">
        <v>0</v>
      </c>
      <c r="AJ30">
        <v>138.75</v>
      </c>
      <c r="AL30" s="1"/>
      <c r="AM30" s="2">
        <v>1350</v>
      </c>
      <c r="AN30" s="2">
        <v>0.498</v>
      </c>
      <c r="AO30" s="2">
        <v>17.263999999999999</v>
      </c>
      <c r="AP30" s="2">
        <v>1.2629999999999999</v>
      </c>
      <c r="AQ30" s="2">
        <v>1299.99</v>
      </c>
      <c r="AR30" s="2">
        <v>1.679</v>
      </c>
      <c r="AS30" s="2">
        <v>0</v>
      </c>
      <c r="AT30" s="2">
        <v>0</v>
      </c>
      <c r="AU30" s="2">
        <v>138.76</v>
      </c>
      <c r="AV30" s="2"/>
      <c r="AW30" s="1"/>
      <c r="AX30" s="2">
        <v>1350</v>
      </c>
      <c r="AY30" s="2">
        <v>0.504</v>
      </c>
      <c r="AZ30" s="2">
        <v>17.265999999999998</v>
      </c>
      <c r="BA30" s="2">
        <v>1.286</v>
      </c>
      <c r="BB30" s="2">
        <v>1299.79</v>
      </c>
      <c r="BC30" s="2">
        <v>1.706</v>
      </c>
      <c r="BD30" s="2">
        <v>0</v>
      </c>
      <c r="BE30" s="2">
        <v>0</v>
      </c>
      <c r="BF30" s="2">
        <v>23.05</v>
      </c>
      <c r="BG30">
        <v>138.77000000000001</v>
      </c>
      <c r="BJ30">
        <f t="shared" si="0"/>
        <v>296.55</v>
      </c>
    </row>
    <row r="31" spans="1:62" x14ac:dyDescent="0.25">
      <c r="A31" s="1"/>
      <c r="B31" s="2">
        <v>1400</v>
      </c>
      <c r="C31" s="2">
        <v>0.44400000000000001</v>
      </c>
      <c r="D31" s="2">
        <v>17.901</v>
      </c>
      <c r="E31" s="2">
        <v>1.161</v>
      </c>
      <c r="F31" s="2">
        <v>1300</v>
      </c>
      <c r="G31" s="2">
        <v>0</v>
      </c>
      <c r="H31" s="2">
        <v>0</v>
      </c>
      <c r="I31" s="2">
        <v>0</v>
      </c>
      <c r="J31" s="1">
        <v>142.79</v>
      </c>
      <c r="K31" s="1"/>
      <c r="L31" s="2"/>
      <c r="M31" s="2"/>
      <c r="N31" s="1"/>
      <c r="O31" s="1"/>
      <c r="P31" s="1"/>
      <c r="Q31" s="2">
        <v>1400</v>
      </c>
      <c r="R31" s="2">
        <v>0.47699999999999998</v>
      </c>
      <c r="S31" s="2">
        <v>17.905999999999999</v>
      </c>
      <c r="T31" s="2">
        <v>1.2190000000000001</v>
      </c>
      <c r="U31" s="2">
        <v>1300</v>
      </c>
      <c r="V31" s="2">
        <v>0</v>
      </c>
      <c r="W31" s="2">
        <v>0</v>
      </c>
      <c r="X31" s="2">
        <v>0</v>
      </c>
      <c r="Y31" s="2">
        <v>142.80000000000001</v>
      </c>
      <c r="Z31" s="2"/>
      <c r="AA31" s="1"/>
      <c r="AB31" s="2">
        <v>1400</v>
      </c>
      <c r="AC31" s="2">
        <v>0.48299999999999998</v>
      </c>
      <c r="AD31" s="2">
        <v>17.908000000000001</v>
      </c>
      <c r="AE31" s="2">
        <v>1.24</v>
      </c>
      <c r="AF31" s="2">
        <v>1300</v>
      </c>
      <c r="AG31" s="2">
        <v>0</v>
      </c>
      <c r="AH31" s="2">
        <v>0</v>
      </c>
      <c r="AI31" s="2">
        <v>0</v>
      </c>
      <c r="AJ31">
        <v>142.80000000000001</v>
      </c>
      <c r="AL31" s="1"/>
      <c r="AM31" s="2">
        <v>1400</v>
      </c>
      <c r="AN31" s="2">
        <v>0.48899999999999999</v>
      </c>
      <c r="AO31" s="2">
        <v>17.91</v>
      </c>
      <c r="AP31" s="2">
        <v>1.2629999999999999</v>
      </c>
      <c r="AQ31" s="2">
        <v>1299.99</v>
      </c>
      <c r="AR31" s="2">
        <v>1.677</v>
      </c>
      <c r="AS31" s="2">
        <v>0</v>
      </c>
      <c r="AT31" s="2">
        <v>0</v>
      </c>
      <c r="AU31" s="2">
        <v>142.81</v>
      </c>
      <c r="AV31" s="2"/>
      <c r="AW31" s="1"/>
      <c r="AX31" s="2">
        <v>1400</v>
      </c>
      <c r="AY31" s="2">
        <v>0.495</v>
      </c>
      <c r="AZ31" s="2">
        <v>17.911999999999999</v>
      </c>
      <c r="BA31" s="2">
        <v>1.286</v>
      </c>
      <c r="BB31" s="2">
        <v>1299.69</v>
      </c>
      <c r="BC31" s="2">
        <v>1.7050000000000001</v>
      </c>
      <c r="BD31" s="2">
        <v>0</v>
      </c>
      <c r="BE31" s="2">
        <v>0</v>
      </c>
      <c r="BF31" s="2">
        <v>24</v>
      </c>
      <c r="BG31">
        <v>142.82</v>
      </c>
      <c r="BJ31">
        <f t="shared" si="0"/>
        <v>297.5</v>
      </c>
    </row>
    <row r="32" spans="1:62" x14ac:dyDescent="0.25">
      <c r="A32" s="1"/>
      <c r="B32" s="2">
        <v>1450</v>
      </c>
      <c r="C32" s="2">
        <v>0.436</v>
      </c>
      <c r="D32" s="2">
        <v>18.545999999999999</v>
      </c>
      <c r="E32" s="2">
        <v>1.161</v>
      </c>
      <c r="F32" s="2">
        <v>1300</v>
      </c>
      <c r="G32" s="2">
        <v>0</v>
      </c>
      <c r="H32" s="2">
        <v>0</v>
      </c>
      <c r="I32" s="2">
        <v>0</v>
      </c>
      <c r="J32" s="1">
        <v>146.69</v>
      </c>
      <c r="K32" s="1"/>
      <c r="L32" s="2"/>
      <c r="M32" s="2"/>
      <c r="N32" s="1"/>
      <c r="O32" s="1"/>
      <c r="P32" s="1"/>
      <c r="Q32" s="2">
        <v>1450</v>
      </c>
      <c r="R32" s="2">
        <v>0.46899999999999997</v>
      </c>
      <c r="S32" s="2">
        <v>18.552</v>
      </c>
      <c r="T32" s="2">
        <v>1.2190000000000001</v>
      </c>
      <c r="U32" s="2">
        <v>1300</v>
      </c>
      <c r="V32" s="2">
        <v>0</v>
      </c>
      <c r="W32" s="2">
        <v>0</v>
      </c>
      <c r="X32" s="2">
        <v>0</v>
      </c>
      <c r="Y32" s="2">
        <v>146.69999999999999</v>
      </c>
      <c r="Z32" s="2"/>
      <c r="AA32" s="1"/>
      <c r="AB32" s="2">
        <v>1450</v>
      </c>
      <c r="AC32" s="2">
        <v>0.47499999999999998</v>
      </c>
      <c r="AD32" s="2">
        <v>18.553999999999998</v>
      </c>
      <c r="AE32" s="2">
        <v>1.24</v>
      </c>
      <c r="AF32" s="2">
        <v>1300</v>
      </c>
      <c r="AG32" s="2">
        <v>0</v>
      </c>
      <c r="AH32" s="2">
        <v>0</v>
      </c>
      <c r="AI32" s="2">
        <v>0</v>
      </c>
      <c r="AJ32">
        <v>146.71</v>
      </c>
      <c r="AL32" s="1"/>
      <c r="AM32" s="2">
        <v>1450</v>
      </c>
      <c r="AN32" s="2">
        <v>0.48</v>
      </c>
      <c r="AO32" s="2">
        <v>18.556000000000001</v>
      </c>
      <c r="AP32" s="2">
        <v>1.2629999999999999</v>
      </c>
      <c r="AQ32" s="2">
        <v>1299.98</v>
      </c>
      <c r="AR32" s="2">
        <v>1.6759999999999999</v>
      </c>
      <c r="AS32" s="2">
        <v>0</v>
      </c>
      <c r="AT32" s="2">
        <v>0</v>
      </c>
      <c r="AU32" s="2">
        <v>146.72</v>
      </c>
      <c r="AV32" s="2"/>
      <c r="AW32" s="1"/>
      <c r="AX32" s="2">
        <v>1450</v>
      </c>
      <c r="AY32" s="2">
        <v>0.48599999999999999</v>
      </c>
      <c r="AZ32" s="2">
        <v>18.558</v>
      </c>
      <c r="BA32" s="2">
        <v>1.286</v>
      </c>
      <c r="BB32" s="2">
        <v>1299.53</v>
      </c>
      <c r="BC32" s="2">
        <v>1.704</v>
      </c>
      <c r="BD32" s="2">
        <v>0</v>
      </c>
      <c r="BE32" s="2">
        <v>0</v>
      </c>
      <c r="BF32" s="2">
        <v>24.95</v>
      </c>
      <c r="BG32">
        <v>146.72</v>
      </c>
      <c r="BJ32">
        <f t="shared" si="0"/>
        <v>298.45</v>
      </c>
    </row>
    <row r="33" spans="1:62" x14ac:dyDescent="0.25">
      <c r="A33" s="1"/>
      <c r="B33" s="2">
        <v>1500</v>
      </c>
      <c r="C33" s="2">
        <v>0.42899999999999999</v>
      </c>
      <c r="D33" s="2">
        <v>19.190999999999999</v>
      </c>
      <c r="E33" s="2">
        <v>1.161</v>
      </c>
      <c r="F33" s="2">
        <v>1300</v>
      </c>
      <c r="G33" s="2">
        <v>0</v>
      </c>
      <c r="H33" s="2">
        <v>0</v>
      </c>
      <c r="I33" s="2">
        <v>0</v>
      </c>
      <c r="J33" s="1">
        <v>150.44</v>
      </c>
      <c r="K33" s="1"/>
      <c r="L33" s="2"/>
      <c r="M33" s="2"/>
      <c r="N33" s="1"/>
      <c r="O33" s="1"/>
      <c r="P33" s="1"/>
      <c r="Q33" s="2">
        <v>1500</v>
      </c>
      <c r="R33" s="2">
        <v>0.46</v>
      </c>
      <c r="S33" s="2">
        <v>19.196999999999999</v>
      </c>
      <c r="T33" s="2">
        <v>1.2190000000000001</v>
      </c>
      <c r="U33" s="2">
        <v>1300</v>
      </c>
      <c r="V33" s="2">
        <v>0</v>
      </c>
      <c r="W33" s="2">
        <v>0</v>
      </c>
      <c r="X33" s="2">
        <v>0</v>
      </c>
      <c r="Y33" s="2">
        <v>150.44999999999999</v>
      </c>
      <c r="Z33" s="2"/>
      <c r="AA33" s="1"/>
      <c r="AB33" s="2">
        <v>1500</v>
      </c>
      <c r="AC33" s="2">
        <v>0.46600000000000003</v>
      </c>
      <c r="AD33" s="2">
        <v>19.2</v>
      </c>
      <c r="AE33" s="2">
        <v>1.24</v>
      </c>
      <c r="AF33" s="2">
        <v>1300</v>
      </c>
      <c r="AG33" s="2">
        <v>1.6479999999999999</v>
      </c>
      <c r="AH33" s="2">
        <v>0</v>
      </c>
      <c r="AI33" s="2">
        <v>0</v>
      </c>
      <c r="AJ33">
        <v>150.46</v>
      </c>
      <c r="AL33" s="1"/>
      <c r="AM33" s="2">
        <v>1500</v>
      </c>
      <c r="AN33" s="2">
        <v>0.47199999999999998</v>
      </c>
      <c r="AO33" s="2">
        <v>19.202000000000002</v>
      </c>
      <c r="AP33" s="2">
        <v>1.2629999999999999</v>
      </c>
      <c r="AQ33" s="2">
        <v>1299.96</v>
      </c>
      <c r="AR33" s="2">
        <v>1.675</v>
      </c>
      <c r="AS33" s="2">
        <v>0</v>
      </c>
      <c r="AT33" s="2">
        <v>0</v>
      </c>
      <c r="AU33" s="2">
        <v>150.47</v>
      </c>
      <c r="AV33" s="2"/>
      <c r="AW33" s="1"/>
      <c r="AX33" s="2">
        <v>1500</v>
      </c>
      <c r="AY33" s="2">
        <v>0.47699999999999998</v>
      </c>
      <c r="AZ33" s="2">
        <v>19.204000000000001</v>
      </c>
      <c r="BA33" s="2">
        <v>1.286</v>
      </c>
      <c r="BB33" s="2">
        <v>1299.31</v>
      </c>
      <c r="BC33" s="2">
        <v>1.7030000000000001</v>
      </c>
      <c r="BD33" s="2">
        <v>0</v>
      </c>
      <c r="BE33" s="2">
        <v>0</v>
      </c>
      <c r="BF33" s="2">
        <v>25.9</v>
      </c>
      <c r="BG33">
        <v>150.47999999999999</v>
      </c>
      <c r="BJ33">
        <f t="shared" si="0"/>
        <v>299.39999999999998</v>
      </c>
    </row>
    <row r="34" spans="1:62" x14ac:dyDescent="0.25">
      <c r="A34" s="1"/>
      <c r="B34" s="2">
        <v>1550</v>
      </c>
      <c r="C34" s="2">
        <v>0.42099999999999999</v>
      </c>
      <c r="D34" s="2">
        <v>19.835000000000001</v>
      </c>
      <c r="E34" s="2">
        <v>1.161</v>
      </c>
      <c r="F34" s="2">
        <v>1300</v>
      </c>
      <c r="G34" s="2">
        <v>0</v>
      </c>
      <c r="H34" s="2">
        <v>0</v>
      </c>
      <c r="I34" s="2">
        <v>0</v>
      </c>
      <c r="J34" s="1">
        <v>154.1</v>
      </c>
      <c r="K34" s="1"/>
      <c r="L34" s="2"/>
      <c r="M34" s="2"/>
      <c r="N34" s="1"/>
      <c r="O34" s="1"/>
      <c r="P34" s="1"/>
      <c r="Q34" s="2">
        <v>1550</v>
      </c>
      <c r="R34" s="2">
        <v>0.45200000000000001</v>
      </c>
      <c r="S34" s="2">
        <v>19.841999999999999</v>
      </c>
      <c r="T34" s="2">
        <v>1.2190000000000001</v>
      </c>
      <c r="U34" s="2">
        <v>1300</v>
      </c>
      <c r="V34" s="2">
        <v>0</v>
      </c>
      <c r="W34" s="2">
        <v>0</v>
      </c>
      <c r="X34" s="2">
        <v>0</v>
      </c>
      <c r="Y34" s="2">
        <v>154.1</v>
      </c>
      <c r="Z34" s="2"/>
      <c r="AA34" s="1"/>
      <c r="AB34" s="2">
        <v>1550</v>
      </c>
      <c r="AC34" s="2">
        <v>0.45700000000000002</v>
      </c>
      <c r="AD34" s="2">
        <v>19.844999999999999</v>
      </c>
      <c r="AE34" s="2">
        <v>1.24</v>
      </c>
      <c r="AF34" s="2">
        <v>1300</v>
      </c>
      <c r="AG34" s="2">
        <v>1.647</v>
      </c>
      <c r="AH34" s="2">
        <v>0</v>
      </c>
      <c r="AI34" s="2">
        <v>0</v>
      </c>
      <c r="AJ34">
        <v>154.11000000000001</v>
      </c>
      <c r="AL34" s="1"/>
      <c r="AM34" s="2">
        <v>1550</v>
      </c>
      <c r="AN34" s="2">
        <v>0.46300000000000002</v>
      </c>
      <c r="AO34" s="2">
        <v>19.847999999999999</v>
      </c>
      <c r="AP34" s="2">
        <v>1.2629999999999999</v>
      </c>
      <c r="AQ34" s="2">
        <v>1299.94</v>
      </c>
      <c r="AR34" s="2">
        <v>1.6739999999999999</v>
      </c>
      <c r="AS34" s="2">
        <v>0</v>
      </c>
      <c r="AT34" s="2">
        <v>0</v>
      </c>
      <c r="AU34" s="2">
        <v>154.13</v>
      </c>
      <c r="AV34" s="2"/>
      <c r="AW34" s="1"/>
      <c r="AX34" s="2">
        <v>1550</v>
      </c>
      <c r="AY34" s="2">
        <v>0.46800000000000003</v>
      </c>
      <c r="AZ34" s="2">
        <v>19.850000000000001</v>
      </c>
      <c r="BA34" s="2">
        <v>1.2849999999999999</v>
      </c>
      <c r="BB34" s="2">
        <v>1299</v>
      </c>
      <c r="BC34" s="2">
        <v>1.702</v>
      </c>
      <c r="BD34" s="2">
        <v>0</v>
      </c>
      <c r="BE34" s="2">
        <v>0</v>
      </c>
      <c r="BF34" s="2">
        <v>26.8</v>
      </c>
      <c r="BG34">
        <v>154.13</v>
      </c>
      <c r="BJ34">
        <f t="shared" si="0"/>
        <v>300.3</v>
      </c>
    </row>
    <row r="35" spans="1:62" x14ac:dyDescent="0.25">
      <c r="A35" s="1"/>
      <c r="B35" s="2">
        <v>1600</v>
      </c>
      <c r="C35" s="2">
        <v>0.41299999999999998</v>
      </c>
      <c r="D35" s="2">
        <v>20.48</v>
      </c>
      <c r="E35" s="2">
        <v>1.161</v>
      </c>
      <c r="F35" s="2">
        <v>1300</v>
      </c>
      <c r="G35" s="2">
        <v>0</v>
      </c>
      <c r="H35" s="2">
        <v>0</v>
      </c>
      <c r="I35" s="2">
        <v>0</v>
      </c>
      <c r="J35" s="1">
        <v>157.61000000000001</v>
      </c>
      <c r="K35" s="1"/>
      <c r="L35" s="2"/>
      <c r="M35" s="2"/>
      <c r="N35" s="1"/>
      <c r="O35" s="1"/>
      <c r="P35" s="1"/>
      <c r="Q35" s="2">
        <v>1600</v>
      </c>
      <c r="R35" s="2">
        <v>0.44400000000000001</v>
      </c>
      <c r="S35" s="2">
        <v>20.488</v>
      </c>
      <c r="T35" s="2">
        <v>1.2190000000000001</v>
      </c>
      <c r="U35" s="2">
        <v>1300</v>
      </c>
      <c r="V35" s="2">
        <v>0</v>
      </c>
      <c r="W35" s="2">
        <v>0</v>
      </c>
      <c r="X35" s="2">
        <v>0</v>
      </c>
      <c r="Y35" s="2">
        <v>157.62</v>
      </c>
      <c r="Z35" s="2"/>
      <c r="AA35" s="1"/>
      <c r="AB35" s="2">
        <v>1600</v>
      </c>
      <c r="AC35" s="2">
        <v>0.44900000000000001</v>
      </c>
      <c r="AD35" s="2">
        <v>20.491</v>
      </c>
      <c r="AE35" s="2">
        <v>1.24</v>
      </c>
      <c r="AF35" s="2">
        <v>1300</v>
      </c>
      <c r="AG35" s="2">
        <v>1.6459999999999999</v>
      </c>
      <c r="AH35" s="2">
        <v>0</v>
      </c>
      <c r="AI35" s="2">
        <v>0</v>
      </c>
      <c r="AJ35">
        <v>157.63</v>
      </c>
      <c r="AL35" s="1"/>
      <c r="AM35" s="2">
        <v>1600</v>
      </c>
      <c r="AN35" s="2">
        <v>0.45400000000000001</v>
      </c>
      <c r="AO35" s="2">
        <v>20.494</v>
      </c>
      <c r="AP35" s="2">
        <v>1.2629999999999999</v>
      </c>
      <c r="AQ35" s="2">
        <v>1299.9000000000001</v>
      </c>
      <c r="AR35" s="2">
        <v>1.673</v>
      </c>
      <c r="AS35" s="2">
        <v>0</v>
      </c>
      <c r="AT35" s="2">
        <v>0</v>
      </c>
      <c r="AU35" s="2">
        <v>157.63999999999999</v>
      </c>
      <c r="AV35" s="2"/>
      <c r="AW35" s="1"/>
      <c r="AX35" s="2">
        <v>1600</v>
      </c>
      <c r="AY35" s="2">
        <v>0.45900000000000002</v>
      </c>
      <c r="AZ35" s="2">
        <v>20.495000000000001</v>
      </c>
      <c r="BA35" s="2">
        <v>1.2849999999999999</v>
      </c>
      <c r="BB35" s="2">
        <v>1298.56</v>
      </c>
      <c r="BC35" s="2">
        <v>1.7010000000000001</v>
      </c>
      <c r="BD35" s="2">
        <v>0</v>
      </c>
      <c r="BE35" s="2">
        <v>0</v>
      </c>
      <c r="BF35" s="2">
        <v>27.7</v>
      </c>
      <c r="BG35">
        <v>157.65</v>
      </c>
      <c r="BJ35">
        <f t="shared" ref="BJ35:BJ66" si="1">BF35+273.5</f>
        <v>301.2</v>
      </c>
    </row>
    <row r="36" spans="1:62" x14ac:dyDescent="0.25">
      <c r="A36" s="1"/>
      <c r="B36" s="2">
        <v>1650</v>
      </c>
      <c r="C36" s="2">
        <v>0.40500000000000003</v>
      </c>
      <c r="D36" s="2">
        <v>21.125</v>
      </c>
      <c r="E36" s="2">
        <v>1.161</v>
      </c>
      <c r="F36" s="2">
        <v>1300</v>
      </c>
      <c r="G36" s="2">
        <v>0</v>
      </c>
      <c r="H36" s="2">
        <v>0</v>
      </c>
      <c r="I36" s="2">
        <v>0</v>
      </c>
      <c r="J36" s="1">
        <v>160.99</v>
      </c>
      <c r="K36" s="1"/>
      <c r="L36" s="2"/>
      <c r="M36" s="2"/>
      <c r="N36" s="1"/>
      <c r="O36" s="1"/>
      <c r="P36" s="1"/>
      <c r="Q36" s="2">
        <v>1650</v>
      </c>
      <c r="R36" s="2">
        <v>0.435</v>
      </c>
      <c r="S36" s="2">
        <v>21.132999999999999</v>
      </c>
      <c r="T36" s="2">
        <v>1.2190000000000001</v>
      </c>
      <c r="U36" s="2">
        <v>1300</v>
      </c>
      <c r="V36" s="2">
        <v>0</v>
      </c>
      <c r="W36" s="2">
        <v>0</v>
      </c>
      <c r="X36" s="2">
        <v>0</v>
      </c>
      <c r="Y36" s="2">
        <v>161</v>
      </c>
      <c r="Z36" s="2"/>
      <c r="AA36" s="1"/>
      <c r="AB36" s="2">
        <v>1650</v>
      </c>
      <c r="AC36" s="2">
        <v>0.44</v>
      </c>
      <c r="AD36" s="2">
        <v>21.137</v>
      </c>
      <c r="AE36" s="2">
        <v>1.24</v>
      </c>
      <c r="AF36" s="2">
        <v>1300</v>
      </c>
      <c r="AG36" s="2">
        <v>1.645</v>
      </c>
      <c r="AH36" s="2">
        <v>0</v>
      </c>
      <c r="AI36" s="2">
        <v>0</v>
      </c>
      <c r="AJ36">
        <v>161.01</v>
      </c>
      <c r="AL36" s="1"/>
      <c r="AM36" s="2">
        <v>1650</v>
      </c>
      <c r="AN36" s="2">
        <v>0.44500000000000001</v>
      </c>
      <c r="AO36" s="2">
        <v>21.14</v>
      </c>
      <c r="AP36" s="2">
        <v>1.2629999999999999</v>
      </c>
      <c r="AQ36" s="2">
        <v>1299.8499999999999</v>
      </c>
      <c r="AR36" s="2">
        <v>1.6719999999999999</v>
      </c>
      <c r="AS36" s="2">
        <v>0</v>
      </c>
      <c r="AT36" s="2">
        <v>0</v>
      </c>
      <c r="AU36" s="2">
        <v>161.02000000000001</v>
      </c>
      <c r="AV36" s="2"/>
      <c r="AW36" s="1"/>
      <c r="AX36" s="2">
        <v>1650</v>
      </c>
      <c r="AY36" s="2">
        <v>0.44900000000000001</v>
      </c>
      <c r="AZ36" s="2">
        <v>21.140999999999998</v>
      </c>
      <c r="BA36" s="2">
        <v>1.2849999999999999</v>
      </c>
      <c r="BB36" s="2">
        <v>1297.94</v>
      </c>
      <c r="BC36" s="2">
        <v>1.7</v>
      </c>
      <c r="BD36" s="2">
        <v>0</v>
      </c>
      <c r="BE36" s="2">
        <v>0</v>
      </c>
      <c r="BF36" s="2">
        <v>28.6</v>
      </c>
      <c r="BG36">
        <v>161.03</v>
      </c>
      <c r="BJ36">
        <f t="shared" si="1"/>
        <v>302.10000000000002</v>
      </c>
    </row>
    <row r="37" spans="1:62" x14ac:dyDescent="0.25">
      <c r="A37" s="1"/>
      <c r="B37" s="2">
        <v>1700</v>
      </c>
      <c r="C37" s="2">
        <v>0.39800000000000002</v>
      </c>
      <c r="D37" s="2">
        <v>21.77</v>
      </c>
      <c r="E37" s="2">
        <v>1.161</v>
      </c>
      <c r="F37" s="2">
        <v>1300</v>
      </c>
      <c r="G37" s="2">
        <v>0</v>
      </c>
      <c r="H37" s="2">
        <v>0</v>
      </c>
      <c r="I37" s="2">
        <v>0</v>
      </c>
      <c r="J37" s="1">
        <v>164.24</v>
      </c>
      <c r="K37" s="1"/>
      <c r="L37" s="2"/>
      <c r="M37" s="2"/>
      <c r="N37" s="1"/>
      <c r="O37" s="1"/>
      <c r="P37" s="1"/>
      <c r="Q37" s="2">
        <v>1700</v>
      </c>
      <c r="R37" s="2">
        <v>0.42699999999999999</v>
      </c>
      <c r="S37" s="2">
        <v>21.779</v>
      </c>
      <c r="T37" s="2">
        <v>1.2190000000000001</v>
      </c>
      <c r="U37" s="2">
        <v>1300</v>
      </c>
      <c r="V37" s="2">
        <v>0</v>
      </c>
      <c r="W37" s="2">
        <v>0</v>
      </c>
      <c r="X37" s="2">
        <v>0</v>
      </c>
      <c r="Y37" s="2">
        <v>164.25</v>
      </c>
      <c r="Z37" s="2"/>
      <c r="AA37" s="1"/>
      <c r="AB37" s="2">
        <v>1700</v>
      </c>
      <c r="AC37" s="2">
        <v>0.43099999999999999</v>
      </c>
      <c r="AD37" s="2">
        <v>21.782</v>
      </c>
      <c r="AE37" s="2">
        <v>1.24</v>
      </c>
      <c r="AF37" s="2">
        <v>1300</v>
      </c>
      <c r="AG37" s="2">
        <v>1.6439999999999999</v>
      </c>
      <c r="AH37" s="2">
        <v>0</v>
      </c>
      <c r="AI37" s="2">
        <v>0</v>
      </c>
      <c r="AJ37">
        <v>164.26</v>
      </c>
      <c r="AL37" s="1"/>
      <c r="AM37" s="2">
        <v>1700</v>
      </c>
      <c r="AN37" s="2">
        <v>0.436</v>
      </c>
      <c r="AO37" s="2">
        <v>21.785</v>
      </c>
      <c r="AP37" s="2">
        <v>1.2629999999999999</v>
      </c>
      <c r="AQ37" s="2">
        <v>1299.76</v>
      </c>
      <c r="AR37" s="2">
        <v>1.671</v>
      </c>
      <c r="AS37" s="2">
        <v>0</v>
      </c>
      <c r="AT37" s="2">
        <v>0</v>
      </c>
      <c r="AU37" s="2">
        <v>164.27</v>
      </c>
      <c r="AV37" s="2"/>
      <c r="AW37" s="1"/>
      <c r="AX37" s="2">
        <v>1700</v>
      </c>
      <c r="AY37" s="2">
        <v>0.44</v>
      </c>
      <c r="AZ37" s="2">
        <v>21.785</v>
      </c>
      <c r="BA37" s="2">
        <v>1.2849999999999999</v>
      </c>
      <c r="BB37" s="2">
        <v>1297.0899999999999</v>
      </c>
      <c r="BC37" s="2">
        <v>1.698</v>
      </c>
      <c r="BD37" s="2">
        <v>0</v>
      </c>
      <c r="BE37" s="2">
        <v>0</v>
      </c>
      <c r="BF37" s="2">
        <v>29.5</v>
      </c>
      <c r="BG37">
        <v>164.28</v>
      </c>
      <c r="BJ37">
        <f t="shared" si="1"/>
        <v>303</v>
      </c>
    </row>
    <row r="38" spans="1:62" x14ac:dyDescent="0.25">
      <c r="A38" s="1"/>
      <c r="B38" s="2">
        <v>1750</v>
      </c>
      <c r="C38" s="2">
        <v>0.39</v>
      </c>
      <c r="D38" s="2">
        <v>22.414000000000001</v>
      </c>
      <c r="E38" s="2">
        <v>1.161</v>
      </c>
      <c r="F38" s="2">
        <v>1300</v>
      </c>
      <c r="G38" s="2">
        <v>1.548</v>
      </c>
      <c r="H38" s="2">
        <v>0</v>
      </c>
      <c r="I38" s="2">
        <v>0</v>
      </c>
      <c r="J38" s="1">
        <v>167.36</v>
      </c>
      <c r="K38" s="1"/>
      <c r="L38" s="2"/>
      <c r="M38" s="2"/>
      <c r="N38" s="1"/>
      <c r="O38" s="1"/>
      <c r="P38" s="1"/>
      <c r="Q38" s="2">
        <v>1750</v>
      </c>
      <c r="R38" s="2">
        <v>0.41899999999999998</v>
      </c>
      <c r="S38" s="2">
        <v>22.423999999999999</v>
      </c>
      <c r="T38" s="2">
        <v>1.2190000000000001</v>
      </c>
      <c r="U38" s="2">
        <v>1300</v>
      </c>
      <c r="V38" s="2">
        <v>0</v>
      </c>
      <c r="W38" s="2">
        <v>0</v>
      </c>
      <c r="X38" s="2">
        <v>0</v>
      </c>
      <c r="Y38" s="2">
        <v>167.37</v>
      </c>
      <c r="Z38" s="2"/>
      <c r="AA38" s="1"/>
      <c r="AB38" s="2">
        <v>1750</v>
      </c>
      <c r="AC38" s="2">
        <v>0.42299999999999999</v>
      </c>
      <c r="AD38" s="2">
        <v>22.428000000000001</v>
      </c>
      <c r="AE38" s="2">
        <v>1.24</v>
      </c>
      <c r="AF38" s="2">
        <v>1299.99</v>
      </c>
      <c r="AG38" s="2">
        <v>1.643</v>
      </c>
      <c r="AH38" s="2">
        <v>0</v>
      </c>
      <c r="AI38" s="2">
        <v>0</v>
      </c>
      <c r="AJ38">
        <v>167.39</v>
      </c>
      <c r="AL38" s="1"/>
      <c r="AM38" s="2">
        <v>1750</v>
      </c>
      <c r="AN38" s="2">
        <v>0.42699999999999999</v>
      </c>
      <c r="AO38" s="2">
        <v>22.431000000000001</v>
      </c>
      <c r="AP38" s="2">
        <v>1.2629999999999999</v>
      </c>
      <c r="AQ38" s="2">
        <v>1299.6300000000001</v>
      </c>
      <c r="AR38" s="2">
        <v>1.67</v>
      </c>
      <c r="AS38" s="2">
        <v>0</v>
      </c>
      <c r="AT38" s="2">
        <v>0</v>
      </c>
      <c r="AU38" s="2">
        <v>167.4</v>
      </c>
      <c r="AV38" s="2"/>
      <c r="AW38" s="1"/>
      <c r="AX38" s="2">
        <v>1750</v>
      </c>
      <c r="AY38" s="2">
        <v>0.43099999999999999</v>
      </c>
      <c r="AZ38" s="2">
        <v>22.43</v>
      </c>
      <c r="BA38" s="2">
        <v>1.284</v>
      </c>
      <c r="BB38" s="2">
        <v>1295.95</v>
      </c>
      <c r="BC38" s="2">
        <v>1.6970000000000001</v>
      </c>
      <c r="BD38" s="2">
        <v>0</v>
      </c>
      <c r="BE38" s="2">
        <v>0</v>
      </c>
      <c r="BF38" s="2">
        <v>30.4</v>
      </c>
      <c r="BG38">
        <v>167.41</v>
      </c>
      <c r="BJ38">
        <f t="shared" si="1"/>
        <v>303.89999999999998</v>
      </c>
    </row>
    <row r="39" spans="1:62" x14ac:dyDescent="0.25">
      <c r="A39" s="1"/>
      <c r="B39" s="2">
        <v>1800</v>
      </c>
      <c r="C39" s="2">
        <v>0.38200000000000001</v>
      </c>
      <c r="D39" s="2">
        <v>23.059000000000001</v>
      </c>
      <c r="E39" s="2">
        <v>1.161</v>
      </c>
      <c r="F39" s="2">
        <v>1300</v>
      </c>
      <c r="G39" s="2">
        <v>1.5469999999999999</v>
      </c>
      <c r="H39" s="2">
        <v>0</v>
      </c>
      <c r="I39" s="2">
        <v>0</v>
      </c>
      <c r="J39" s="1">
        <v>170.28</v>
      </c>
      <c r="K39" s="1"/>
      <c r="L39" s="2"/>
      <c r="M39" s="2"/>
      <c r="N39" s="1"/>
      <c r="O39" s="1"/>
      <c r="P39" s="1"/>
      <c r="Q39" s="2">
        <v>1800</v>
      </c>
      <c r="R39" s="2">
        <v>0.41</v>
      </c>
      <c r="S39" s="2">
        <v>23.068999999999999</v>
      </c>
      <c r="T39" s="2">
        <v>1.2190000000000001</v>
      </c>
      <c r="U39" s="2">
        <v>1300</v>
      </c>
      <c r="V39" s="2">
        <v>0</v>
      </c>
      <c r="W39" s="2">
        <v>0</v>
      </c>
      <c r="X39" s="2">
        <v>0</v>
      </c>
      <c r="Y39" s="2">
        <v>170.28</v>
      </c>
      <c r="Z39" s="2"/>
      <c r="AA39" s="1"/>
      <c r="AB39" s="2">
        <v>1800</v>
      </c>
      <c r="AC39" s="2">
        <v>0.41399999999999998</v>
      </c>
      <c r="AD39" s="2">
        <v>23.073</v>
      </c>
      <c r="AE39" s="2">
        <v>1.24</v>
      </c>
      <c r="AF39" s="2">
        <v>1299.99</v>
      </c>
      <c r="AG39" s="2">
        <v>1.6419999999999999</v>
      </c>
      <c r="AH39" s="2">
        <v>0</v>
      </c>
      <c r="AI39" s="2">
        <v>0</v>
      </c>
      <c r="AJ39">
        <v>170.29</v>
      </c>
      <c r="AL39" s="1"/>
      <c r="AM39" s="2">
        <v>1800</v>
      </c>
      <c r="AN39" s="2">
        <v>0.41799999999999998</v>
      </c>
      <c r="AO39" s="2">
        <v>23.077000000000002</v>
      </c>
      <c r="AP39" s="2">
        <v>1.2629999999999999</v>
      </c>
      <c r="AQ39" s="2">
        <v>1299.44</v>
      </c>
      <c r="AR39" s="2">
        <v>1.669</v>
      </c>
      <c r="AS39" s="2">
        <v>0</v>
      </c>
      <c r="AT39" s="2">
        <v>0</v>
      </c>
      <c r="AU39" s="2">
        <v>170.31</v>
      </c>
      <c r="AV39" s="2"/>
      <c r="AW39" s="1"/>
      <c r="AX39" s="2">
        <v>1800</v>
      </c>
      <c r="AY39" s="2">
        <v>0.42199999999999999</v>
      </c>
      <c r="AZ39" s="2">
        <v>23.074000000000002</v>
      </c>
      <c r="BA39" s="2">
        <v>1.284</v>
      </c>
      <c r="BB39" s="2">
        <v>1294.42</v>
      </c>
      <c r="BC39" s="2">
        <v>1.696</v>
      </c>
      <c r="BD39" s="2">
        <v>0</v>
      </c>
      <c r="BE39" s="2">
        <v>0</v>
      </c>
      <c r="BF39" s="2">
        <v>31.4</v>
      </c>
      <c r="BG39">
        <v>170.32</v>
      </c>
      <c r="BJ39">
        <f t="shared" si="1"/>
        <v>304.89999999999998</v>
      </c>
    </row>
    <row r="40" spans="1:62" x14ac:dyDescent="0.25">
      <c r="A40" s="1"/>
      <c r="B40" s="2">
        <v>1850</v>
      </c>
      <c r="C40" s="2">
        <v>0.374</v>
      </c>
      <c r="D40" s="2">
        <v>23.704000000000001</v>
      </c>
      <c r="E40" s="2">
        <v>1.161</v>
      </c>
      <c r="F40" s="2">
        <v>1300</v>
      </c>
      <c r="G40" s="2">
        <v>1.546</v>
      </c>
      <c r="H40" s="2">
        <v>0</v>
      </c>
      <c r="I40" s="2">
        <v>0</v>
      </c>
      <c r="J40" s="1">
        <v>173.07</v>
      </c>
      <c r="K40" s="1"/>
      <c r="L40" s="2"/>
      <c r="M40" s="2"/>
      <c r="N40" s="1"/>
      <c r="O40" s="1"/>
      <c r="P40" s="1"/>
      <c r="Q40" s="2">
        <v>1850</v>
      </c>
      <c r="R40" s="2">
        <v>0.40200000000000002</v>
      </c>
      <c r="S40" s="2">
        <v>23.715</v>
      </c>
      <c r="T40" s="2">
        <v>1.2190000000000001</v>
      </c>
      <c r="U40" s="2">
        <v>1300</v>
      </c>
      <c r="V40" s="2">
        <v>0</v>
      </c>
      <c r="W40" s="2">
        <v>0</v>
      </c>
      <c r="X40" s="2">
        <v>0</v>
      </c>
      <c r="Y40" s="2">
        <v>173.08</v>
      </c>
      <c r="Z40" s="2"/>
      <c r="AA40" s="1"/>
      <c r="AB40" s="2">
        <v>1850</v>
      </c>
      <c r="AC40" s="2">
        <v>0.40600000000000003</v>
      </c>
      <c r="AD40" s="2">
        <v>23.719000000000001</v>
      </c>
      <c r="AE40" s="2">
        <v>1.24</v>
      </c>
      <c r="AF40" s="2">
        <v>1299.98</v>
      </c>
      <c r="AG40" s="2">
        <v>1.641</v>
      </c>
      <c r="AH40" s="2">
        <v>0</v>
      </c>
      <c r="AI40" s="2">
        <v>0</v>
      </c>
      <c r="AJ40">
        <v>173.1</v>
      </c>
      <c r="AL40" s="1"/>
      <c r="AM40" s="2">
        <v>1850</v>
      </c>
      <c r="AN40" s="2">
        <v>0.40899999999999997</v>
      </c>
      <c r="AO40" s="2">
        <v>23.722000000000001</v>
      </c>
      <c r="AP40" s="2">
        <v>1.262</v>
      </c>
      <c r="AQ40" s="2">
        <v>1299.1500000000001</v>
      </c>
      <c r="AR40" s="2">
        <v>1.6679999999999999</v>
      </c>
      <c r="AS40" s="2">
        <v>0</v>
      </c>
      <c r="AT40" s="2">
        <v>0</v>
      </c>
      <c r="AU40" s="2">
        <v>173.11</v>
      </c>
      <c r="AV40" s="2"/>
      <c r="AW40" s="1"/>
      <c r="AX40" s="2">
        <v>1850</v>
      </c>
      <c r="AY40" s="2">
        <v>0.41299999999999998</v>
      </c>
      <c r="AZ40" s="2">
        <v>23.716999999999999</v>
      </c>
      <c r="BA40" s="2">
        <v>1.2829999999999999</v>
      </c>
      <c r="BB40" s="2">
        <v>1292.42</v>
      </c>
      <c r="BC40" s="2">
        <v>1.6950000000000001</v>
      </c>
      <c r="BD40" s="2">
        <v>0</v>
      </c>
      <c r="BE40" s="2">
        <v>0</v>
      </c>
      <c r="BF40" s="2">
        <v>32.4</v>
      </c>
      <c r="BG40">
        <v>173.12</v>
      </c>
      <c r="BJ40">
        <f t="shared" si="1"/>
        <v>305.89999999999998</v>
      </c>
    </row>
    <row r="41" spans="1:62" x14ac:dyDescent="0.25">
      <c r="A41" s="1"/>
      <c r="B41" s="2">
        <v>1900</v>
      </c>
      <c r="C41" s="2">
        <v>0.36699999999999999</v>
      </c>
      <c r="D41" s="2">
        <v>24.349</v>
      </c>
      <c r="E41" s="2">
        <v>1.161</v>
      </c>
      <c r="F41" s="2">
        <v>1300</v>
      </c>
      <c r="G41" s="2">
        <v>1.5449999999999999</v>
      </c>
      <c r="H41" s="2">
        <v>0</v>
      </c>
      <c r="I41" s="2">
        <v>0</v>
      </c>
      <c r="J41" s="1">
        <v>175.76</v>
      </c>
      <c r="K41" s="1"/>
      <c r="L41" s="2"/>
      <c r="M41" s="2"/>
      <c r="N41" s="1"/>
      <c r="O41" s="1"/>
      <c r="P41" s="1"/>
      <c r="Q41" s="2">
        <v>1900</v>
      </c>
      <c r="R41" s="2">
        <v>0.39300000000000002</v>
      </c>
      <c r="S41" s="2">
        <v>24.36</v>
      </c>
      <c r="T41" s="2">
        <v>1.2190000000000001</v>
      </c>
      <c r="U41" s="2">
        <v>1300</v>
      </c>
      <c r="V41" s="2">
        <v>0</v>
      </c>
      <c r="W41" s="2">
        <v>0</v>
      </c>
      <c r="X41" s="2">
        <v>0</v>
      </c>
      <c r="Y41" s="2">
        <v>175.77</v>
      </c>
      <c r="Z41" s="2"/>
      <c r="AA41" s="1"/>
      <c r="AB41" s="2">
        <v>1900</v>
      </c>
      <c r="AC41" s="2">
        <v>0.39700000000000002</v>
      </c>
      <c r="AD41" s="2">
        <v>24.364999999999998</v>
      </c>
      <c r="AE41" s="2">
        <v>1.24</v>
      </c>
      <c r="AF41" s="2">
        <v>1299.97</v>
      </c>
      <c r="AG41" s="2">
        <v>1.64</v>
      </c>
      <c r="AH41" s="2">
        <v>0</v>
      </c>
      <c r="AI41" s="2">
        <v>0</v>
      </c>
      <c r="AJ41">
        <v>175.79</v>
      </c>
      <c r="AL41" s="1"/>
      <c r="AM41" s="2">
        <v>1900</v>
      </c>
      <c r="AN41" s="2">
        <v>0.4</v>
      </c>
      <c r="AO41" s="2">
        <v>24.367999999999999</v>
      </c>
      <c r="AP41" s="2">
        <v>1.262</v>
      </c>
      <c r="AQ41" s="2">
        <v>1298.73</v>
      </c>
      <c r="AR41" s="2">
        <v>1.667</v>
      </c>
      <c r="AS41" s="2">
        <v>0</v>
      </c>
      <c r="AT41" s="2">
        <v>0</v>
      </c>
      <c r="AU41" s="2">
        <v>175.8</v>
      </c>
      <c r="AV41" s="2"/>
      <c r="AW41" s="1"/>
      <c r="AX41" s="2">
        <v>1900</v>
      </c>
      <c r="AY41" s="2">
        <v>0.40400000000000003</v>
      </c>
      <c r="AZ41" s="2">
        <v>24.358000000000001</v>
      </c>
      <c r="BA41" s="2">
        <v>1.282</v>
      </c>
      <c r="BB41" s="2">
        <v>1289.99</v>
      </c>
      <c r="BC41" s="2">
        <v>1.694</v>
      </c>
      <c r="BD41" s="2">
        <v>0</v>
      </c>
      <c r="BE41" s="2">
        <v>0</v>
      </c>
      <c r="BF41" s="2">
        <v>33.4</v>
      </c>
      <c r="BG41">
        <v>175.81</v>
      </c>
      <c r="BJ41">
        <f t="shared" si="1"/>
        <v>306.89999999999998</v>
      </c>
    </row>
    <row r="42" spans="1:62" x14ac:dyDescent="0.25">
      <c r="A42" s="1"/>
      <c r="B42" s="2">
        <v>1950</v>
      </c>
      <c r="C42" s="2">
        <v>0.35899999999999999</v>
      </c>
      <c r="D42" s="2">
        <v>24.994</v>
      </c>
      <c r="E42" s="2">
        <v>1.161</v>
      </c>
      <c r="F42" s="2">
        <v>1300</v>
      </c>
      <c r="G42" s="2">
        <v>1.544</v>
      </c>
      <c r="H42" s="2">
        <v>0</v>
      </c>
      <c r="I42" s="2">
        <v>0</v>
      </c>
      <c r="J42" s="1">
        <v>178.35</v>
      </c>
      <c r="K42" s="1"/>
      <c r="L42" s="2"/>
      <c r="M42" s="2"/>
      <c r="N42" s="1"/>
      <c r="O42" s="1"/>
      <c r="P42" s="1"/>
      <c r="Q42" s="2">
        <v>1950</v>
      </c>
      <c r="R42" s="2">
        <v>0.38500000000000001</v>
      </c>
      <c r="S42" s="2">
        <v>25.006</v>
      </c>
      <c r="T42" s="2">
        <v>1.2190000000000001</v>
      </c>
      <c r="U42" s="2">
        <v>1300</v>
      </c>
      <c r="V42" s="2">
        <v>0</v>
      </c>
      <c r="W42" s="2">
        <v>0</v>
      </c>
      <c r="X42" s="2">
        <v>0</v>
      </c>
      <c r="Y42" s="2">
        <v>178.36</v>
      </c>
      <c r="Z42" s="2"/>
      <c r="AA42" s="1"/>
      <c r="AB42" s="2">
        <v>1950</v>
      </c>
      <c r="AC42" s="2">
        <v>0.38800000000000001</v>
      </c>
      <c r="AD42" s="2">
        <v>25.01</v>
      </c>
      <c r="AE42" s="2">
        <v>1.24</v>
      </c>
      <c r="AF42" s="2">
        <v>1299.94</v>
      </c>
      <c r="AG42" s="2">
        <v>1.639</v>
      </c>
      <c r="AH42" s="2">
        <v>0</v>
      </c>
      <c r="AI42" s="2">
        <v>0</v>
      </c>
      <c r="AJ42">
        <v>178.37</v>
      </c>
      <c r="AL42" s="1"/>
      <c r="AM42" s="2">
        <v>1950</v>
      </c>
      <c r="AN42" s="2">
        <v>0.39200000000000002</v>
      </c>
      <c r="AO42" s="2">
        <v>25.013000000000002</v>
      </c>
      <c r="AP42" s="2">
        <v>1.262</v>
      </c>
      <c r="AQ42" s="2">
        <v>1298.1199999999999</v>
      </c>
      <c r="AR42" s="2">
        <v>1.6659999999999999</v>
      </c>
      <c r="AS42" s="2">
        <v>0</v>
      </c>
      <c r="AT42" s="2">
        <v>0</v>
      </c>
      <c r="AU42" s="2">
        <v>178.39</v>
      </c>
      <c r="AV42" s="2"/>
      <c r="AW42" s="1"/>
      <c r="AX42" s="2">
        <v>1950</v>
      </c>
      <c r="AY42" s="2">
        <v>0.39500000000000002</v>
      </c>
      <c r="AZ42" s="2">
        <v>24.998999999999999</v>
      </c>
      <c r="BA42" s="2">
        <v>1.28</v>
      </c>
      <c r="BB42" s="2">
        <v>1286.8800000000001</v>
      </c>
      <c r="BC42" s="2">
        <v>1.6930000000000001</v>
      </c>
      <c r="BD42" s="2">
        <v>0</v>
      </c>
      <c r="BE42" s="2">
        <v>0</v>
      </c>
      <c r="BF42" s="2">
        <v>34.4</v>
      </c>
      <c r="BG42">
        <v>178.4</v>
      </c>
      <c r="BJ42">
        <f t="shared" si="1"/>
        <v>307.89999999999998</v>
      </c>
    </row>
    <row r="43" spans="1:62" x14ac:dyDescent="0.25">
      <c r="A43" s="1"/>
      <c r="B43" s="2">
        <v>2000</v>
      </c>
      <c r="C43" s="2">
        <v>0.35099999999999998</v>
      </c>
      <c r="D43" s="2">
        <v>25.638000000000002</v>
      </c>
      <c r="E43" s="2">
        <v>1.161</v>
      </c>
      <c r="F43" s="2">
        <v>1299.99</v>
      </c>
      <c r="G43" s="2">
        <v>1.5429999999999999</v>
      </c>
      <c r="H43" s="2">
        <v>0</v>
      </c>
      <c r="I43" s="2">
        <v>0</v>
      </c>
      <c r="J43" s="1">
        <v>180.84</v>
      </c>
      <c r="K43" s="1"/>
      <c r="L43" s="2"/>
      <c r="M43" s="2"/>
      <c r="N43" s="1"/>
      <c r="O43" s="1"/>
      <c r="P43" s="1"/>
      <c r="Q43" s="2">
        <v>2000</v>
      </c>
      <c r="R43" s="2">
        <v>0.377</v>
      </c>
      <c r="S43" s="2">
        <v>25.651</v>
      </c>
      <c r="T43" s="2">
        <v>1.2190000000000001</v>
      </c>
      <c r="U43" s="2">
        <v>1300</v>
      </c>
      <c r="V43" s="2">
        <v>0</v>
      </c>
      <c r="W43" s="2">
        <v>0</v>
      </c>
      <c r="X43" s="2">
        <v>0</v>
      </c>
      <c r="Y43" s="2">
        <v>180.85</v>
      </c>
      <c r="Z43" s="2"/>
      <c r="AA43" s="1"/>
      <c r="AB43" s="2">
        <v>2000</v>
      </c>
      <c r="AC43" s="2">
        <v>0.38</v>
      </c>
      <c r="AD43" s="2">
        <v>25.655999999999999</v>
      </c>
      <c r="AE43" s="2">
        <v>1.24</v>
      </c>
      <c r="AF43" s="2">
        <v>1299.9100000000001</v>
      </c>
      <c r="AG43" s="2">
        <v>1.6379999999999999</v>
      </c>
      <c r="AH43" s="2">
        <v>0</v>
      </c>
      <c r="AI43" s="2">
        <v>0</v>
      </c>
      <c r="AJ43">
        <v>180.87</v>
      </c>
      <c r="AL43" s="1"/>
      <c r="AM43" s="2">
        <v>2000</v>
      </c>
      <c r="AN43" s="2">
        <v>0.38300000000000001</v>
      </c>
      <c r="AO43" s="2">
        <v>25.657</v>
      </c>
      <c r="AP43" s="2">
        <v>1.262</v>
      </c>
      <c r="AQ43" s="2">
        <v>1297.27</v>
      </c>
      <c r="AR43" s="2">
        <v>1.665</v>
      </c>
      <c r="AS43" s="2">
        <v>0</v>
      </c>
      <c r="AT43" s="2">
        <v>0</v>
      </c>
      <c r="AU43" s="2">
        <v>180.88</v>
      </c>
      <c r="AV43" s="2"/>
      <c r="AW43" s="1"/>
      <c r="AX43" s="2">
        <v>2000</v>
      </c>
      <c r="AY43" s="2">
        <v>0.38600000000000001</v>
      </c>
      <c r="AZ43" s="2">
        <v>25.637</v>
      </c>
      <c r="BA43" s="2">
        <v>1.2789999999999999</v>
      </c>
      <c r="BB43" s="2">
        <v>1283.1500000000001</v>
      </c>
      <c r="BC43" s="2">
        <v>1.6919999999999999</v>
      </c>
      <c r="BD43" s="2">
        <v>0</v>
      </c>
      <c r="BE43" s="2">
        <v>0</v>
      </c>
      <c r="BF43" s="2">
        <v>35.4</v>
      </c>
      <c r="BG43">
        <v>180.89</v>
      </c>
      <c r="BJ43">
        <f t="shared" si="1"/>
        <v>308.89999999999998</v>
      </c>
    </row>
    <row r="44" spans="1:62" x14ac:dyDescent="0.25">
      <c r="A44" s="1"/>
      <c r="B44" s="2">
        <v>2050</v>
      </c>
      <c r="C44" s="2">
        <v>0.34300000000000003</v>
      </c>
      <c r="D44" s="2">
        <v>26.283000000000001</v>
      </c>
      <c r="E44" s="2">
        <v>1.161</v>
      </c>
      <c r="F44" s="2">
        <v>1299.98</v>
      </c>
      <c r="G44" s="2">
        <v>1.542</v>
      </c>
      <c r="H44" s="2">
        <v>0</v>
      </c>
      <c r="I44" s="2">
        <v>0</v>
      </c>
      <c r="J44" s="1">
        <v>183.24</v>
      </c>
      <c r="K44" s="1"/>
      <c r="L44" s="2"/>
      <c r="M44" s="2"/>
      <c r="N44" s="1"/>
      <c r="O44" s="1"/>
      <c r="P44" s="1"/>
      <c r="Q44" s="2">
        <v>2050</v>
      </c>
      <c r="R44" s="2">
        <v>0.36799999999999999</v>
      </c>
      <c r="S44" s="2">
        <v>26.295999999999999</v>
      </c>
      <c r="T44" s="2">
        <v>1.2190000000000001</v>
      </c>
      <c r="U44" s="2">
        <v>1300</v>
      </c>
      <c r="V44" s="2">
        <v>1.6120000000000001</v>
      </c>
      <c r="W44" s="2">
        <v>0</v>
      </c>
      <c r="X44" s="2">
        <v>0</v>
      </c>
      <c r="Y44" s="2">
        <v>183.25</v>
      </c>
      <c r="Z44" s="2"/>
      <c r="AA44" s="1"/>
      <c r="AB44" s="2">
        <v>2050</v>
      </c>
      <c r="AC44" s="2">
        <v>0.371</v>
      </c>
      <c r="AD44" s="2">
        <v>26.300999999999998</v>
      </c>
      <c r="AE44" s="2">
        <v>1.24</v>
      </c>
      <c r="AF44" s="2">
        <v>1299.8399999999999</v>
      </c>
      <c r="AG44" s="2">
        <v>1.637</v>
      </c>
      <c r="AH44" s="2">
        <v>0</v>
      </c>
      <c r="AI44" s="2">
        <v>0</v>
      </c>
      <c r="AJ44">
        <v>183.27</v>
      </c>
      <c r="AL44" s="1"/>
      <c r="AM44" s="2">
        <v>2050</v>
      </c>
      <c r="AN44" s="2">
        <v>0.374</v>
      </c>
      <c r="AO44" s="2">
        <v>26.302</v>
      </c>
      <c r="AP44" s="2">
        <v>1.2609999999999999</v>
      </c>
      <c r="AQ44" s="2">
        <v>1296.08</v>
      </c>
      <c r="AR44" s="2">
        <v>1.6639999999999999</v>
      </c>
      <c r="AS44" s="2">
        <v>0</v>
      </c>
      <c r="AT44" s="2">
        <v>0</v>
      </c>
      <c r="AU44" s="2">
        <v>183.28</v>
      </c>
      <c r="AV44" s="2"/>
      <c r="AW44" s="1"/>
      <c r="AX44" s="2">
        <v>2050</v>
      </c>
      <c r="AY44" s="2">
        <v>0.377</v>
      </c>
      <c r="AZ44" s="2">
        <v>26.274000000000001</v>
      </c>
      <c r="BA44" s="2">
        <v>1.2769999999999999</v>
      </c>
      <c r="BB44" s="2">
        <v>1278.76</v>
      </c>
      <c r="BC44" s="2">
        <v>1.6910000000000001</v>
      </c>
      <c r="BD44" s="2">
        <v>0</v>
      </c>
      <c r="BE44" s="2">
        <v>0</v>
      </c>
      <c r="BF44" s="2">
        <v>36.4</v>
      </c>
      <c r="BG44">
        <v>183.29</v>
      </c>
      <c r="BJ44">
        <f t="shared" si="1"/>
        <v>309.89999999999998</v>
      </c>
    </row>
    <row r="45" spans="1:62" x14ac:dyDescent="0.25">
      <c r="A45" s="1"/>
      <c r="B45" s="2">
        <v>2100</v>
      </c>
      <c r="C45" s="2">
        <v>0.33600000000000002</v>
      </c>
      <c r="D45" s="2">
        <v>26.928000000000001</v>
      </c>
      <c r="E45" s="2">
        <v>1.161</v>
      </c>
      <c r="F45" s="2">
        <v>1299.97</v>
      </c>
      <c r="G45" s="2">
        <v>1.5409999999999999</v>
      </c>
      <c r="H45" s="2">
        <v>0</v>
      </c>
      <c r="I45" s="2">
        <v>0</v>
      </c>
      <c r="J45" s="1">
        <v>185.65</v>
      </c>
      <c r="K45" s="1"/>
      <c r="L45" s="2"/>
      <c r="M45" s="2"/>
      <c r="N45" s="1"/>
      <c r="O45" s="1"/>
      <c r="P45" s="1"/>
      <c r="Q45" s="2">
        <v>2100</v>
      </c>
      <c r="R45" s="2">
        <v>0.36</v>
      </c>
      <c r="S45" s="2">
        <v>26.942</v>
      </c>
      <c r="T45" s="2">
        <v>1.2190000000000001</v>
      </c>
      <c r="U45" s="2">
        <v>1300</v>
      </c>
      <c r="V45" s="2">
        <v>1.611</v>
      </c>
      <c r="W45" s="2">
        <v>0</v>
      </c>
      <c r="X45" s="2">
        <v>0</v>
      </c>
      <c r="Y45" s="2">
        <v>185.66</v>
      </c>
      <c r="Z45" s="2"/>
      <c r="AA45" s="1"/>
      <c r="AB45" s="2">
        <v>2100</v>
      </c>
      <c r="AC45" s="2">
        <v>0.36199999999999999</v>
      </c>
      <c r="AD45" s="2">
        <v>26.946999999999999</v>
      </c>
      <c r="AE45" s="2">
        <v>1.24</v>
      </c>
      <c r="AF45" s="2">
        <v>1299.74</v>
      </c>
      <c r="AG45" s="2">
        <v>1.6359999999999999</v>
      </c>
      <c r="AH45" s="2">
        <v>0</v>
      </c>
      <c r="AI45" s="2">
        <v>0</v>
      </c>
      <c r="AJ45">
        <v>185.68</v>
      </c>
      <c r="AL45" s="1"/>
      <c r="AM45" s="2">
        <v>2100</v>
      </c>
      <c r="AN45" s="2">
        <v>0.36499999999999999</v>
      </c>
      <c r="AO45" s="2">
        <v>26.945</v>
      </c>
      <c r="AP45" s="2">
        <v>1.2609999999999999</v>
      </c>
      <c r="AQ45" s="2">
        <v>1294.45</v>
      </c>
      <c r="AR45" s="2">
        <v>1.663</v>
      </c>
      <c r="AS45" s="2">
        <v>0</v>
      </c>
      <c r="AT45" s="2">
        <v>0</v>
      </c>
      <c r="AU45" s="2">
        <v>185.69</v>
      </c>
      <c r="AV45" s="2"/>
      <c r="AW45" s="1"/>
      <c r="AX45" s="2">
        <v>2100</v>
      </c>
      <c r="AY45" s="2">
        <v>0.36799999999999999</v>
      </c>
      <c r="AZ45" s="2">
        <v>26.908000000000001</v>
      </c>
      <c r="BA45" s="2">
        <v>1.274</v>
      </c>
      <c r="BB45" s="2">
        <v>1273.68</v>
      </c>
      <c r="BC45" s="2">
        <v>1.6890000000000001</v>
      </c>
      <c r="BD45" s="2">
        <v>0</v>
      </c>
      <c r="BE45" s="2">
        <v>0</v>
      </c>
      <c r="BF45" s="2">
        <v>37.299999999999997</v>
      </c>
      <c r="BG45">
        <v>185.7</v>
      </c>
      <c r="BJ45">
        <f t="shared" si="1"/>
        <v>310.8</v>
      </c>
    </row>
    <row r="46" spans="1:62" x14ac:dyDescent="0.25">
      <c r="A46" s="1"/>
      <c r="B46" s="2">
        <v>2150</v>
      </c>
      <c r="C46" s="2">
        <v>0.32800000000000001</v>
      </c>
      <c r="D46" s="2">
        <v>27.573</v>
      </c>
      <c r="E46" s="2">
        <v>1.161</v>
      </c>
      <c r="F46" s="2">
        <v>1299.95</v>
      </c>
      <c r="G46" s="2">
        <v>1.5409999999999999</v>
      </c>
      <c r="H46" s="2">
        <v>0</v>
      </c>
      <c r="I46" s="2">
        <v>0</v>
      </c>
      <c r="J46" s="1">
        <v>187.98</v>
      </c>
      <c r="K46" s="1"/>
      <c r="L46" s="2"/>
      <c r="M46" s="2"/>
      <c r="N46" s="1"/>
      <c r="O46" s="1"/>
      <c r="P46" s="1"/>
      <c r="Q46" s="2">
        <v>2150</v>
      </c>
      <c r="R46" s="2">
        <v>0.35099999999999998</v>
      </c>
      <c r="S46" s="2">
        <v>27.587</v>
      </c>
      <c r="T46" s="2">
        <v>1.2190000000000001</v>
      </c>
      <c r="U46" s="2">
        <v>1300</v>
      </c>
      <c r="V46" s="2">
        <v>1.61</v>
      </c>
      <c r="W46" s="2">
        <v>0</v>
      </c>
      <c r="X46" s="2">
        <v>0</v>
      </c>
      <c r="Y46" s="2">
        <v>187.99</v>
      </c>
      <c r="Z46" s="2"/>
      <c r="AA46" s="1"/>
      <c r="AB46" s="2">
        <v>2150</v>
      </c>
      <c r="AC46" s="2">
        <v>0.35399999999999998</v>
      </c>
      <c r="AD46" s="2">
        <v>27.591999999999999</v>
      </c>
      <c r="AE46" s="2">
        <v>1.24</v>
      </c>
      <c r="AF46" s="2">
        <v>1299.58</v>
      </c>
      <c r="AG46" s="2">
        <v>1.635</v>
      </c>
      <c r="AH46" s="2">
        <v>0</v>
      </c>
      <c r="AI46" s="2">
        <v>0</v>
      </c>
      <c r="AJ46">
        <v>188</v>
      </c>
      <c r="AL46" s="1"/>
      <c r="AM46" s="2">
        <v>2150</v>
      </c>
      <c r="AN46" s="2">
        <v>0.35599999999999998</v>
      </c>
      <c r="AO46" s="2">
        <v>27.588000000000001</v>
      </c>
      <c r="AP46" s="2">
        <v>1.26</v>
      </c>
      <c r="AQ46" s="2">
        <v>1292.28</v>
      </c>
      <c r="AR46" s="2">
        <v>1.6619999999999999</v>
      </c>
      <c r="AS46" s="2">
        <v>0</v>
      </c>
      <c r="AT46" s="2">
        <v>0</v>
      </c>
      <c r="AU46" s="2">
        <v>188.02</v>
      </c>
      <c r="AV46" s="2"/>
      <c r="AW46" s="1"/>
      <c r="AX46" s="2">
        <v>2150</v>
      </c>
      <c r="AY46" s="2">
        <v>0.35899999999999999</v>
      </c>
      <c r="AZ46" s="2">
        <v>27.54</v>
      </c>
      <c r="BA46" s="2">
        <v>1.272</v>
      </c>
      <c r="BB46" s="2">
        <v>1267.93</v>
      </c>
      <c r="BC46" s="2">
        <v>1.6879999999999999</v>
      </c>
      <c r="BD46" s="2">
        <v>0</v>
      </c>
      <c r="BE46" s="2">
        <v>0</v>
      </c>
      <c r="BF46" s="2">
        <v>38.200000000000003</v>
      </c>
      <c r="BG46">
        <v>188.03</v>
      </c>
      <c r="BJ46">
        <f t="shared" si="1"/>
        <v>311.7</v>
      </c>
    </row>
    <row r="47" spans="1:62" x14ac:dyDescent="0.25">
      <c r="A47" s="1"/>
      <c r="B47" s="2">
        <v>2200</v>
      </c>
      <c r="C47" s="2">
        <v>0.32</v>
      </c>
      <c r="D47" s="2">
        <v>28.216999999999999</v>
      </c>
      <c r="E47" s="2">
        <v>1.161</v>
      </c>
      <c r="F47" s="2">
        <v>1299.92</v>
      </c>
      <c r="G47" s="2">
        <v>1.54</v>
      </c>
      <c r="H47" s="2">
        <v>0</v>
      </c>
      <c r="I47" s="2">
        <v>0</v>
      </c>
      <c r="J47" s="1">
        <v>190.22</v>
      </c>
      <c r="K47" s="1"/>
      <c r="L47" s="2"/>
      <c r="M47" s="2"/>
      <c r="N47" s="1"/>
      <c r="O47" s="1"/>
      <c r="P47" s="1"/>
      <c r="Q47" s="2">
        <v>2200</v>
      </c>
      <c r="R47" s="2">
        <v>0.34300000000000003</v>
      </c>
      <c r="S47" s="2">
        <v>28.233000000000001</v>
      </c>
      <c r="T47" s="2">
        <v>1.2190000000000001</v>
      </c>
      <c r="U47" s="2">
        <v>1300</v>
      </c>
      <c r="V47" s="2">
        <v>1.609</v>
      </c>
      <c r="W47" s="2">
        <v>0</v>
      </c>
      <c r="X47" s="2">
        <v>0</v>
      </c>
      <c r="Y47" s="2">
        <v>190.23</v>
      </c>
      <c r="Z47" s="2"/>
      <c r="AA47" s="1"/>
      <c r="AB47" s="2">
        <v>2200</v>
      </c>
      <c r="AC47" s="2">
        <v>0.34499999999999997</v>
      </c>
      <c r="AD47" s="2">
        <v>28.238</v>
      </c>
      <c r="AE47" s="2">
        <v>1.24</v>
      </c>
      <c r="AF47" s="2">
        <v>1299.3399999999999</v>
      </c>
      <c r="AG47" s="2">
        <v>1.635</v>
      </c>
      <c r="AH47" s="2">
        <v>0</v>
      </c>
      <c r="AI47" s="2">
        <v>0</v>
      </c>
      <c r="AJ47">
        <v>190.24</v>
      </c>
      <c r="AK47">
        <f t="shared" ref="AK47:AK65" si="2">AH47*$AJ$86*50</f>
        <v>0</v>
      </c>
      <c r="AL47" s="1"/>
      <c r="AM47" s="2">
        <v>2200</v>
      </c>
      <c r="AN47" s="2">
        <v>0.34699999999999998</v>
      </c>
      <c r="AO47" s="2">
        <v>28.228999999999999</v>
      </c>
      <c r="AP47" s="2">
        <v>1.2589999999999999</v>
      </c>
      <c r="AQ47" s="2">
        <v>1289.6199999999999</v>
      </c>
      <c r="AR47" s="2">
        <v>1.661</v>
      </c>
      <c r="AS47" s="2">
        <v>0</v>
      </c>
      <c r="AT47" s="2">
        <v>0</v>
      </c>
      <c r="AU47" s="2">
        <v>190.26</v>
      </c>
      <c r="AV47" s="2"/>
      <c r="AW47" s="1"/>
      <c r="AX47" s="2">
        <v>2200</v>
      </c>
      <c r="AY47" s="2">
        <v>0.35</v>
      </c>
      <c r="AZ47" s="2">
        <v>28.167999999999999</v>
      </c>
      <c r="BA47" s="2">
        <v>1.2689999999999999</v>
      </c>
      <c r="BB47" s="2">
        <v>1261.5899999999999</v>
      </c>
      <c r="BC47" s="2">
        <v>1.6859999999999999</v>
      </c>
      <c r="BD47" s="2">
        <v>0</v>
      </c>
      <c r="BE47" s="2">
        <v>0</v>
      </c>
      <c r="BF47" s="2">
        <v>39.1</v>
      </c>
      <c r="BG47">
        <v>190.27</v>
      </c>
      <c r="BH47" s="1">
        <f t="shared" ref="BH47:BH64" si="3">BD47*$BG$92*50</f>
        <v>0</v>
      </c>
      <c r="BJ47">
        <f t="shared" si="1"/>
        <v>312.60000000000002</v>
      </c>
    </row>
    <row r="48" spans="1:62" x14ac:dyDescent="0.25">
      <c r="A48" s="1"/>
      <c r="B48" s="2">
        <v>2250</v>
      </c>
      <c r="C48" s="2">
        <v>0.312</v>
      </c>
      <c r="D48" s="2">
        <v>28.861999999999998</v>
      </c>
      <c r="E48" s="2">
        <v>1.161</v>
      </c>
      <c r="F48" s="2">
        <v>1299.8599999999999</v>
      </c>
      <c r="G48" s="2">
        <v>1.5389999999999999</v>
      </c>
      <c r="H48" s="2">
        <v>0</v>
      </c>
      <c r="I48" s="2">
        <v>0</v>
      </c>
      <c r="J48" s="1">
        <v>192.3</v>
      </c>
      <c r="K48" s="1"/>
      <c r="L48" s="2"/>
      <c r="M48" s="2"/>
      <c r="N48" s="1"/>
      <c r="O48" s="1"/>
      <c r="P48" s="1"/>
      <c r="Q48" s="2">
        <v>2250</v>
      </c>
      <c r="R48" s="2">
        <v>0.33500000000000002</v>
      </c>
      <c r="S48" s="2">
        <v>28.878</v>
      </c>
      <c r="T48" s="2">
        <v>1.2190000000000001</v>
      </c>
      <c r="U48" s="2">
        <v>1299.99</v>
      </c>
      <c r="V48" s="2">
        <v>1.6080000000000001</v>
      </c>
      <c r="W48" s="2">
        <v>0</v>
      </c>
      <c r="X48" s="2">
        <v>0</v>
      </c>
      <c r="Y48" s="2">
        <v>192.31</v>
      </c>
      <c r="Z48" s="2"/>
      <c r="AA48" s="1"/>
      <c r="AB48" s="2">
        <v>2250</v>
      </c>
      <c r="AC48" s="2">
        <v>0.33700000000000002</v>
      </c>
      <c r="AD48" s="2">
        <v>28.882999999999999</v>
      </c>
      <c r="AE48" s="2">
        <v>1.24</v>
      </c>
      <c r="AF48" s="2">
        <v>1298.96</v>
      </c>
      <c r="AG48" s="2">
        <v>1.6339999999999999</v>
      </c>
      <c r="AH48" s="2">
        <v>0</v>
      </c>
      <c r="AI48" s="2">
        <v>0</v>
      </c>
      <c r="AJ48">
        <v>192.32</v>
      </c>
      <c r="AK48">
        <f t="shared" si="2"/>
        <v>0</v>
      </c>
      <c r="AL48" s="1"/>
      <c r="AM48" s="2">
        <v>2250</v>
      </c>
      <c r="AN48" s="2">
        <v>0.33900000000000002</v>
      </c>
      <c r="AO48" s="2">
        <v>28.869</v>
      </c>
      <c r="AP48" s="2">
        <v>1.2569999999999999</v>
      </c>
      <c r="AQ48" s="2">
        <v>1286.18</v>
      </c>
      <c r="AR48" s="2">
        <v>1.66</v>
      </c>
      <c r="AS48" s="2">
        <v>0</v>
      </c>
      <c r="AT48" s="2">
        <v>0</v>
      </c>
      <c r="AU48" s="2">
        <v>192.33</v>
      </c>
      <c r="AV48" s="2"/>
      <c r="AW48" s="1"/>
      <c r="AX48" s="2">
        <v>2250</v>
      </c>
      <c r="AY48" s="2">
        <v>0.34100000000000003</v>
      </c>
      <c r="AZ48" s="2">
        <v>28.794</v>
      </c>
      <c r="BA48" s="2">
        <v>1.266</v>
      </c>
      <c r="BB48" s="2">
        <v>1254.74</v>
      </c>
      <c r="BC48" s="2">
        <v>1.6850000000000001</v>
      </c>
      <c r="BD48" s="2">
        <v>0</v>
      </c>
      <c r="BE48" s="2">
        <v>0</v>
      </c>
      <c r="BF48" s="2">
        <v>40.1</v>
      </c>
      <c r="BG48">
        <v>192.35</v>
      </c>
      <c r="BH48" s="1">
        <f t="shared" si="3"/>
        <v>0</v>
      </c>
      <c r="BJ48">
        <f t="shared" si="1"/>
        <v>313.60000000000002</v>
      </c>
    </row>
    <row r="49" spans="1:62" x14ac:dyDescent="0.25">
      <c r="A49" s="1"/>
      <c r="B49" s="2">
        <v>2300</v>
      </c>
      <c r="C49" s="2">
        <v>0.30499999999999999</v>
      </c>
      <c r="D49" s="2">
        <v>29.507000000000001</v>
      </c>
      <c r="E49" s="2">
        <v>1.161</v>
      </c>
      <c r="F49" s="2">
        <v>1299.76</v>
      </c>
      <c r="G49" s="2">
        <v>1.538</v>
      </c>
      <c r="H49" s="2">
        <v>0</v>
      </c>
      <c r="I49" s="2">
        <v>0</v>
      </c>
      <c r="J49" s="1">
        <v>194.39</v>
      </c>
      <c r="K49" s="1"/>
      <c r="L49" s="2"/>
      <c r="M49" s="2"/>
      <c r="N49" s="1"/>
      <c r="O49" s="1"/>
      <c r="P49" s="1"/>
      <c r="Q49" s="2">
        <v>2300</v>
      </c>
      <c r="R49" s="2">
        <v>0.32600000000000001</v>
      </c>
      <c r="S49" s="2">
        <v>29.523</v>
      </c>
      <c r="T49" s="2">
        <v>1.2190000000000001</v>
      </c>
      <c r="U49" s="2">
        <v>1299.99</v>
      </c>
      <c r="V49" s="2">
        <v>1.607</v>
      </c>
      <c r="W49" s="2">
        <v>0</v>
      </c>
      <c r="X49" s="2">
        <v>0</v>
      </c>
      <c r="Y49" s="2">
        <v>194.41</v>
      </c>
      <c r="Z49" s="2"/>
      <c r="AA49" s="1"/>
      <c r="AB49" s="2">
        <v>2300</v>
      </c>
      <c r="AC49" s="2">
        <v>0.32800000000000001</v>
      </c>
      <c r="AD49" s="2">
        <v>29.527999999999999</v>
      </c>
      <c r="AE49" s="2">
        <v>1.24</v>
      </c>
      <c r="AF49" s="2">
        <v>1298.3800000000001</v>
      </c>
      <c r="AG49" s="2">
        <v>1.633</v>
      </c>
      <c r="AH49" s="2">
        <v>0</v>
      </c>
      <c r="AI49" s="2">
        <v>0</v>
      </c>
      <c r="AJ49">
        <v>194.42</v>
      </c>
      <c r="AK49">
        <f t="shared" si="2"/>
        <v>0</v>
      </c>
      <c r="AL49" s="1"/>
      <c r="AM49" s="2">
        <v>2300</v>
      </c>
      <c r="AN49" s="2">
        <v>0.33</v>
      </c>
      <c r="AO49" s="2">
        <v>29.507000000000001</v>
      </c>
      <c r="AP49" s="2">
        <v>1.256</v>
      </c>
      <c r="AQ49" s="2">
        <v>1282</v>
      </c>
      <c r="AR49" s="2">
        <v>1.659</v>
      </c>
      <c r="AS49" s="2">
        <v>0</v>
      </c>
      <c r="AT49" s="2">
        <v>0</v>
      </c>
      <c r="AU49" s="2">
        <v>194.43</v>
      </c>
      <c r="AV49" s="2"/>
      <c r="AW49" s="1"/>
      <c r="AX49" s="2">
        <v>2300</v>
      </c>
      <c r="AY49" s="2">
        <v>0.33200000000000002</v>
      </c>
      <c r="AZ49" s="2">
        <v>29.414999999999999</v>
      </c>
      <c r="BA49" s="2">
        <v>1.262</v>
      </c>
      <c r="BB49" s="2">
        <v>1247.55</v>
      </c>
      <c r="BC49" s="2">
        <v>1.6830000000000001</v>
      </c>
      <c r="BD49" s="2">
        <v>1E-3</v>
      </c>
      <c r="BE49" s="2">
        <v>0</v>
      </c>
      <c r="BF49" s="2">
        <v>41</v>
      </c>
      <c r="BG49">
        <v>194.45</v>
      </c>
      <c r="BH49" s="1">
        <f t="shared" si="3"/>
        <v>1.4187809414729939E-3</v>
      </c>
      <c r="BI49">
        <f t="shared" ref="BI49:BI60" si="4">BH49*BG49</f>
        <v>0.27588195406942362</v>
      </c>
      <c r="BJ49">
        <f t="shared" si="1"/>
        <v>314.5</v>
      </c>
    </row>
    <row r="50" spans="1:62" x14ac:dyDescent="0.25">
      <c r="A50" s="1"/>
      <c r="B50" s="2">
        <v>2350</v>
      </c>
      <c r="C50" s="2">
        <v>0.29699999999999999</v>
      </c>
      <c r="D50" s="2">
        <v>30.151</v>
      </c>
      <c r="E50" s="2">
        <v>1.161</v>
      </c>
      <c r="F50" s="2">
        <v>1299.5999999999999</v>
      </c>
      <c r="G50" s="2">
        <v>1.5369999999999999</v>
      </c>
      <c r="H50" s="2">
        <v>0</v>
      </c>
      <c r="I50" s="2">
        <v>0</v>
      </c>
      <c r="J50" s="1">
        <v>196.51</v>
      </c>
      <c r="K50" s="1"/>
      <c r="L50" s="2">
        <v>0</v>
      </c>
      <c r="M50" s="2">
        <v>0</v>
      </c>
      <c r="N50" s="1">
        <f t="shared" ref="N50:N61" si="5">L50*J50*$E$89*50</f>
        <v>0</v>
      </c>
      <c r="O50" s="1">
        <v>0</v>
      </c>
      <c r="P50" s="1"/>
      <c r="Q50" s="2">
        <v>2350</v>
      </c>
      <c r="R50" s="2">
        <v>0.318</v>
      </c>
      <c r="S50" s="2">
        <v>30.169</v>
      </c>
      <c r="T50" s="2">
        <v>1.2190000000000001</v>
      </c>
      <c r="U50" s="2">
        <v>1299.98</v>
      </c>
      <c r="V50" s="2">
        <v>1.6060000000000001</v>
      </c>
      <c r="W50" s="2">
        <v>0</v>
      </c>
      <c r="X50" s="2">
        <v>0</v>
      </c>
      <c r="Y50" s="2">
        <v>196.53</v>
      </c>
      <c r="Z50" s="2"/>
      <c r="AA50" s="1"/>
      <c r="AB50" s="2">
        <v>2350</v>
      </c>
      <c r="AC50" s="2">
        <v>0.31900000000000001</v>
      </c>
      <c r="AD50" s="2">
        <v>30.172999999999998</v>
      </c>
      <c r="AE50" s="2">
        <v>1.2390000000000001</v>
      </c>
      <c r="AF50" s="2">
        <v>1297.54</v>
      </c>
      <c r="AG50" s="2">
        <v>1.6319999999999999</v>
      </c>
      <c r="AH50" s="2">
        <v>0</v>
      </c>
      <c r="AI50" s="2">
        <v>0</v>
      </c>
      <c r="AJ50">
        <v>196.54</v>
      </c>
      <c r="AK50">
        <f t="shared" si="2"/>
        <v>0</v>
      </c>
      <c r="AL50" s="1"/>
      <c r="AM50" s="2">
        <v>2350</v>
      </c>
      <c r="AN50" s="2">
        <v>0.32100000000000001</v>
      </c>
      <c r="AO50" s="2">
        <v>30.143000000000001</v>
      </c>
      <c r="AP50" s="2">
        <v>1.2529999999999999</v>
      </c>
      <c r="AQ50" s="2">
        <v>1277.03</v>
      </c>
      <c r="AR50" s="2">
        <v>1.6579999999999999</v>
      </c>
      <c r="AS50" s="2">
        <v>0</v>
      </c>
      <c r="AT50" s="2">
        <v>0</v>
      </c>
      <c r="AU50" s="2">
        <v>196.55</v>
      </c>
      <c r="AV50" s="2"/>
      <c r="AW50" s="1"/>
      <c r="AX50" s="2">
        <v>2350</v>
      </c>
      <c r="AY50" s="2">
        <v>0.32400000000000001</v>
      </c>
      <c r="AZ50" s="2">
        <v>30.033999999999999</v>
      </c>
      <c r="BA50" s="2">
        <v>1.258</v>
      </c>
      <c r="BB50" s="2">
        <v>1240.2</v>
      </c>
      <c r="BC50" s="2">
        <v>1.681</v>
      </c>
      <c r="BD50" s="2">
        <v>0.01</v>
      </c>
      <c r="BE50" s="2">
        <v>0</v>
      </c>
      <c r="BF50" s="2">
        <v>41.8</v>
      </c>
      <c r="BG50">
        <v>196.57</v>
      </c>
      <c r="BH50" s="1">
        <f t="shared" si="3"/>
        <v>1.4187809414729937E-2</v>
      </c>
      <c r="BI50">
        <f t="shared" si="4"/>
        <v>2.7888976966534638</v>
      </c>
      <c r="BJ50">
        <f t="shared" si="1"/>
        <v>315.3</v>
      </c>
    </row>
    <row r="51" spans="1:62" x14ac:dyDescent="0.25">
      <c r="A51" s="1"/>
      <c r="B51" s="2">
        <v>2400</v>
      </c>
      <c r="C51" s="2">
        <v>0.28899999999999998</v>
      </c>
      <c r="D51" s="2">
        <v>30.795999999999999</v>
      </c>
      <c r="E51" s="2">
        <v>1.161</v>
      </c>
      <c r="F51" s="2">
        <v>1299.3499999999999</v>
      </c>
      <c r="G51" s="2">
        <v>1.536</v>
      </c>
      <c r="H51" s="2">
        <v>0</v>
      </c>
      <c r="I51" s="2">
        <v>0</v>
      </c>
      <c r="J51" s="1">
        <v>198.48</v>
      </c>
      <c r="K51" s="1"/>
      <c r="L51" s="2">
        <v>0</v>
      </c>
      <c r="M51" s="1">
        <f t="shared" ref="M51:M56" si="6">J51*H51*$E$90*50</f>
        <v>0</v>
      </c>
      <c r="N51" s="1">
        <f t="shared" si="5"/>
        <v>0</v>
      </c>
      <c r="O51" s="1">
        <v>0</v>
      </c>
      <c r="P51" s="1"/>
      <c r="Q51" s="2">
        <v>2400</v>
      </c>
      <c r="R51" s="2">
        <v>0.309</v>
      </c>
      <c r="S51" s="2">
        <v>30.814</v>
      </c>
      <c r="T51" s="2">
        <v>1.2190000000000001</v>
      </c>
      <c r="U51" s="2">
        <v>1299.96</v>
      </c>
      <c r="V51" s="2">
        <v>1.605</v>
      </c>
      <c r="W51" s="2">
        <v>0</v>
      </c>
      <c r="X51" s="2">
        <v>0</v>
      </c>
      <c r="Y51" s="2">
        <v>198.49</v>
      </c>
      <c r="Z51" s="2"/>
      <c r="AA51" s="1"/>
      <c r="AB51" s="2">
        <v>2400</v>
      </c>
      <c r="AC51" s="2">
        <v>0.311</v>
      </c>
      <c r="AD51" s="2">
        <v>30.817</v>
      </c>
      <c r="AE51" s="2">
        <v>1.2390000000000001</v>
      </c>
      <c r="AF51" s="2">
        <v>1296.31</v>
      </c>
      <c r="AG51" s="2">
        <v>1.631</v>
      </c>
      <c r="AH51" s="2">
        <v>0</v>
      </c>
      <c r="AI51" s="2">
        <v>0</v>
      </c>
      <c r="AJ51">
        <v>198.51</v>
      </c>
      <c r="AK51">
        <f t="shared" si="2"/>
        <v>0</v>
      </c>
      <c r="AL51" s="1"/>
      <c r="AM51" s="2">
        <v>2400</v>
      </c>
      <c r="AN51" s="2">
        <v>0.312</v>
      </c>
      <c r="AO51" s="2">
        <v>30.776</v>
      </c>
      <c r="AP51" s="2">
        <v>1.2509999999999999</v>
      </c>
      <c r="AQ51" s="2">
        <v>1271.28</v>
      </c>
      <c r="AR51" s="2">
        <v>1.657</v>
      </c>
      <c r="AS51" s="2">
        <v>0</v>
      </c>
      <c r="AT51" s="2">
        <v>0</v>
      </c>
      <c r="AU51" s="2">
        <v>198.52</v>
      </c>
      <c r="AV51" s="2"/>
      <c r="AW51" s="1"/>
      <c r="AX51" s="2">
        <v>2400</v>
      </c>
      <c r="AY51" s="2">
        <v>0.315</v>
      </c>
      <c r="AZ51" s="2">
        <v>30.648</v>
      </c>
      <c r="BA51" s="2">
        <v>1.2549999999999999</v>
      </c>
      <c r="BB51" s="2">
        <v>1232.9100000000001</v>
      </c>
      <c r="BC51" s="2">
        <v>1.68</v>
      </c>
      <c r="BD51" s="2">
        <v>5.7250000000000002E-2</v>
      </c>
      <c r="BE51" s="2">
        <v>0</v>
      </c>
      <c r="BF51" s="2">
        <v>42.7</v>
      </c>
      <c r="BG51">
        <v>198.54</v>
      </c>
      <c r="BH51" s="1">
        <f t="shared" si="3"/>
        <v>8.1225208899328896E-2</v>
      </c>
      <c r="BI51">
        <f t="shared" si="4"/>
        <v>16.126452974872759</v>
      </c>
      <c r="BJ51">
        <f t="shared" si="1"/>
        <v>316.2</v>
      </c>
    </row>
    <row r="52" spans="1:62" x14ac:dyDescent="0.25">
      <c r="A52" s="1"/>
      <c r="B52" s="2">
        <v>2450</v>
      </c>
      <c r="C52" s="2">
        <v>0.28100000000000003</v>
      </c>
      <c r="D52" s="2">
        <v>31.44</v>
      </c>
      <c r="E52" s="2">
        <v>1.161</v>
      </c>
      <c r="F52" s="2">
        <v>1298.97</v>
      </c>
      <c r="G52" s="2">
        <v>1.5349999999999999</v>
      </c>
      <c r="H52" s="2">
        <v>0</v>
      </c>
      <c r="I52" s="2">
        <v>0</v>
      </c>
      <c r="J52" s="1">
        <v>200.29</v>
      </c>
      <c r="K52" s="1"/>
      <c r="L52" s="2">
        <v>0</v>
      </c>
      <c r="M52" s="1">
        <f t="shared" si="6"/>
        <v>0</v>
      </c>
      <c r="N52" s="1">
        <f t="shared" si="5"/>
        <v>0</v>
      </c>
      <c r="O52" s="1">
        <v>0</v>
      </c>
      <c r="P52" s="1"/>
      <c r="Q52" s="2">
        <v>2450</v>
      </c>
      <c r="R52" s="2">
        <v>0.30099999999999999</v>
      </c>
      <c r="S52" s="2">
        <v>31.46</v>
      </c>
      <c r="T52" s="2">
        <v>1.2190000000000001</v>
      </c>
      <c r="U52" s="2">
        <v>1299.92</v>
      </c>
      <c r="V52" s="2">
        <v>1.605</v>
      </c>
      <c r="W52" s="2">
        <v>0</v>
      </c>
      <c r="X52" s="2">
        <v>0</v>
      </c>
      <c r="Y52" s="2">
        <v>200.3</v>
      </c>
      <c r="Z52" s="2"/>
      <c r="AA52" s="1"/>
      <c r="AB52" s="2">
        <v>2450</v>
      </c>
      <c r="AC52" s="2">
        <v>0.30199999999999999</v>
      </c>
      <c r="AD52" s="2">
        <v>31.46</v>
      </c>
      <c r="AE52" s="2">
        <v>1.238</v>
      </c>
      <c r="AF52" s="2">
        <v>1294.57</v>
      </c>
      <c r="AG52" s="2">
        <v>1.63</v>
      </c>
      <c r="AH52" s="2">
        <v>0</v>
      </c>
      <c r="AI52" s="2">
        <v>0</v>
      </c>
      <c r="AJ52">
        <v>200.32</v>
      </c>
      <c r="AK52">
        <f t="shared" si="2"/>
        <v>0</v>
      </c>
      <c r="AL52" s="1"/>
      <c r="AM52" s="2">
        <v>2450</v>
      </c>
      <c r="AN52" s="2">
        <v>0.30399999999999999</v>
      </c>
      <c r="AO52" s="2">
        <v>31.405999999999999</v>
      </c>
      <c r="AP52" s="2">
        <v>1.248</v>
      </c>
      <c r="AQ52" s="2">
        <v>1264.78</v>
      </c>
      <c r="AR52" s="2">
        <v>1.655</v>
      </c>
      <c r="AS52" s="2">
        <v>0</v>
      </c>
      <c r="AT52" s="2">
        <v>0</v>
      </c>
      <c r="AU52" s="2">
        <v>200.33</v>
      </c>
      <c r="AV52" s="2"/>
      <c r="AW52" s="1"/>
      <c r="AX52" s="2">
        <v>2450</v>
      </c>
      <c r="AY52" s="2">
        <v>0.307</v>
      </c>
      <c r="AZ52" s="2">
        <v>31.259</v>
      </c>
      <c r="BA52" s="2">
        <v>1.2509999999999999</v>
      </c>
      <c r="BB52" s="2">
        <v>1225.8800000000001</v>
      </c>
      <c r="BC52" s="2">
        <v>1.6779999999999999</v>
      </c>
      <c r="BD52" s="2">
        <v>0.1041</v>
      </c>
      <c r="BE52" s="2">
        <v>0</v>
      </c>
      <c r="BF52" s="2">
        <v>43.7</v>
      </c>
      <c r="BG52">
        <v>200.35</v>
      </c>
      <c r="BH52" s="1">
        <f t="shared" si="3"/>
        <v>0.14769509600733863</v>
      </c>
      <c r="BI52">
        <f t="shared" si="4"/>
        <v>29.590712485070295</v>
      </c>
      <c r="BJ52">
        <f t="shared" si="1"/>
        <v>317.2</v>
      </c>
    </row>
    <row r="53" spans="1:62" x14ac:dyDescent="0.25">
      <c r="A53" s="1"/>
      <c r="B53" s="2">
        <v>2500</v>
      </c>
      <c r="C53" s="2">
        <v>0.27400000000000002</v>
      </c>
      <c r="D53" s="2">
        <v>32.084000000000003</v>
      </c>
      <c r="E53" s="2">
        <v>1.161</v>
      </c>
      <c r="F53" s="2">
        <v>1298.3800000000001</v>
      </c>
      <c r="G53" s="2">
        <v>1.534</v>
      </c>
      <c r="H53" s="2">
        <v>0</v>
      </c>
      <c r="I53" s="2">
        <v>0</v>
      </c>
      <c r="J53" s="1">
        <v>202.14</v>
      </c>
      <c r="K53" s="1"/>
      <c r="L53" s="2">
        <v>0</v>
      </c>
      <c r="M53" s="1">
        <f t="shared" si="6"/>
        <v>0</v>
      </c>
      <c r="N53" s="1">
        <f t="shared" si="5"/>
        <v>0</v>
      </c>
      <c r="O53" s="1">
        <v>0</v>
      </c>
      <c r="P53" s="1"/>
      <c r="Q53" s="2">
        <v>2500</v>
      </c>
      <c r="R53" s="2">
        <v>0.29299999999999998</v>
      </c>
      <c r="S53" s="2">
        <v>32.104999999999997</v>
      </c>
      <c r="T53" s="2">
        <v>1.2190000000000001</v>
      </c>
      <c r="U53" s="2">
        <v>1299.8599999999999</v>
      </c>
      <c r="V53" s="2">
        <v>1.6040000000000001</v>
      </c>
      <c r="W53" s="2">
        <v>0</v>
      </c>
      <c r="X53" s="2">
        <v>0</v>
      </c>
      <c r="Y53" s="2">
        <v>202.15</v>
      </c>
      <c r="Z53" s="2"/>
      <c r="AA53" s="1"/>
      <c r="AB53" s="2">
        <v>2500</v>
      </c>
      <c r="AC53" s="2">
        <v>0.29399999999999998</v>
      </c>
      <c r="AD53" s="2">
        <v>32.101999999999997</v>
      </c>
      <c r="AE53" s="2">
        <v>1.2370000000000001</v>
      </c>
      <c r="AF53" s="2">
        <v>1292.29</v>
      </c>
      <c r="AG53" s="2">
        <v>1.629</v>
      </c>
      <c r="AH53" s="2">
        <v>0</v>
      </c>
      <c r="AI53" s="2">
        <v>0</v>
      </c>
      <c r="AJ53">
        <v>202.17</v>
      </c>
      <c r="AK53">
        <f t="shared" si="2"/>
        <v>0</v>
      </c>
      <c r="AL53" s="1"/>
      <c r="AM53" s="2">
        <v>2500</v>
      </c>
      <c r="AN53" s="2">
        <v>0.29499999999999998</v>
      </c>
      <c r="AO53" s="2">
        <v>32.031999999999996</v>
      </c>
      <c r="AP53" s="2">
        <v>1.2450000000000001</v>
      </c>
      <c r="AQ53" s="2">
        <v>1257.6500000000001</v>
      </c>
      <c r="AR53" s="2">
        <v>1.6539999999999999</v>
      </c>
      <c r="AS53" s="2">
        <v>0</v>
      </c>
      <c r="AT53" s="2">
        <v>0</v>
      </c>
      <c r="AU53" s="2">
        <v>202.18</v>
      </c>
      <c r="AV53" s="2"/>
      <c r="AW53" s="1"/>
      <c r="AX53" s="2">
        <v>2500</v>
      </c>
      <c r="AY53" s="2">
        <v>0.29799999999999999</v>
      </c>
      <c r="AZ53" s="2">
        <v>31.866</v>
      </c>
      <c r="BA53" s="2">
        <v>1.2470000000000001</v>
      </c>
      <c r="BB53" s="2">
        <v>1219.32</v>
      </c>
      <c r="BC53" s="2">
        <v>1.6759999999999999</v>
      </c>
      <c r="BD53" s="2">
        <v>0.12027628461817581</v>
      </c>
      <c r="BE53" s="2">
        <v>0</v>
      </c>
      <c r="BF53" s="2">
        <v>44.6</v>
      </c>
      <c r="BG53">
        <v>202.19</v>
      </c>
      <c r="BH53" s="1">
        <f t="shared" si="3"/>
        <v>0.17064570032744925</v>
      </c>
      <c r="BI53">
        <f t="shared" si="4"/>
        <v>34.502854149206961</v>
      </c>
      <c r="BJ53">
        <f t="shared" si="1"/>
        <v>318.10000000000002</v>
      </c>
    </row>
    <row r="54" spans="1:62" x14ac:dyDescent="0.25">
      <c r="A54" s="1"/>
      <c r="B54" s="2">
        <v>2550</v>
      </c>
      <c r="C54" s="2">
        <v>0.26600000000000001</v>
      </c>
      <c r="D54" s="2">
        <v>32.728000000000002</v>
      </c>
      <c r="E54" s="2">
        <v>1.1599999999999999</v>
      </c>
      <c r="F54" s="2">
        <v>1297.52</v>
      </c>
      <c r="G54" s="2">
        <v>1.534</v>
      </c>
      <c r="H54" s="2">
        <v>0</v>
      </c>
      <c r="I54" s="2">
        <v>0</v>
      </c>
      <c r="J54" s="1">
        <v>204.01</v>
      </c>
      <c r="K54" s="1"/>
      <c r="L54" s="2">
        <v>0</v>
      </c>
      <c r="M54" s="1">
        <f t="shared" si="6"/>
        <v>0</v>
      </c>
      <c r="N54" s="1">
        <f t="shared" si="5"/>
        <v>0</v>
      </c>
      <c r="O54" s="1">
        <v>0</v>
      </c>
      <c r="P54" s="1"/>
      <c r="Q54" s="2">
        <v>2550</v>
      </c>
      <c r="R54" s="2">
        <v>0.28399999999999997</v>
      </c>
      <c r="S54" s="2">
        <v>32.75</v>
      </c>
      <c r="T54" s="2">
        <v>1.2190000000000001</v>
      </c>
      <c r="U54" s="2">
        <v>1299.76</v>
      </c>
      <c r="V54" s="2">
        <v>1.603</v>
      </c>
      <c r="W54" s="2">
        <v>0</v>
      </c>
      <c r="X54" s="2">
        <v>0</v>
      </c>
      <c r="Y54" s="2">
        <v>204.02</v>
      </c>
      <c r="Z54" s="2"/>
      <c r="AA54" s="1"/>
      <c r="AB54" s="2">
        <v>2550</v>
      </c>
      <c r="AC54" s="2">
        <v>0.28499999999999998</v>
      </c>
      <c r="AD54" s="2">
        <v>32.743000000000002</v>
      </c>
      <c r="AE54" s="2">
        <v>1.236</v>
      </c>
      <c r="AF54" s="2">
        <v>1289.18</v>
      </c>
      <c r="AG54" s="2">
        <v>1.6279999999999999</v>
      </c>
      <c r="AH54" s="2">
        <v>0</v>
      </c>
      <c r="AI54" s="2">
        <v>0</v>
      </c>
      <c r="AJ54">
        <v>204.04</v>
      </c>
      <c r="AK54">
        <f t="shared" si="2"/>
        <v>0</v>
      </c>
      <c r="AL54" s="1"/>
      <c r="AM54" s="2">
        <v>2550</v>
      </c>
      <c r="AN54" s="2">
        <v>0.28699999999999998</v>
      </c>
      <c r="AO54" s="2">
        <v>32.655000000000001</v>
      </c>
      <c r="AP54" s="2">
        <v>1.2410000000000001</v>
      </c>
      <c r="AQ54" s="2">
        <v>1250.06</v>
      </c>
      <c r="AR54" s="2">
        <v>1.653</v>
      </c>
      <c r="AS54" s="2">
        <v>1E-3</v>
      </c>
      <c r="AT54" s="2">
        <v>0</v>
      </c>
      <c r="AU54" s="2">
        <v>204.05</v>
      </c>
      <c r="AV54" s="2">
        <f t="shared" ref="AV54:AV66" si="7">AS54*$AQ$87*50</f>
        <v>1.4187809414729939E-3</v>
      </c>
      <c r="AW54" s="1">
        <f t="shared" ref="AW54:AW66" si="8">AV54*AU54</f>
        <v>0.28950225110756439</v>
      </c>
      <c r="AX54" s="2">
        <v>2550</v>
      </c>
      <c r="AY54" s="2">
        <v>0.28999999999999998</v>
      </c>
      <c r="AZ54" s="2">
        <v>32.470999999999997</v>
      </c>
      <c r="BA54" s="2">
        <v>1.244</v>
      </c>
      <c r="BB54" s="2">
        <v>1213.4100000000001</v>
      </c>
      <c r="BC54" s="2">
        <v>1.6739999999999999</v>
      </c>
      <c r="BD54" s="2">
        <v>0.1191682363255205</v>
      </c>
      <c r="BE54" s="2">
        <v>0</v>
      </c>
      <c r="BF54" s="2">
        <v>45.4</v>
      </c>
      <c r="BG54">
        <v>204.07</v>
      </c>
      <c r="BH54" s="1">
        <f t="shared" si="3"/>
        <v>0.16907362252759819</v>
      </c>
      <c r="BI54">
        <f t="shared" si="4"/>
        <v>34.502854149206961</v>
      </c>
      <c r="BJ54">
        <f t="shared" si="1"/>
        <v>318.89999999999998</v>
      </c>
    </row>
    <row r="55" spans="1:62" x14ac:dyDescent="0.25">
      <c r="A55" s="1"/>
      <c r="B55" s="2">
        <v>2600</v>
      </c>
      <c r="C55" s="2">
        <v>0.25800000000000001</v>
      </c>
      <c r="D55" s="2">
        <v>33.371000000000002</v>
      </c>
      <c r="E55" s="2">
        <v>1.1599999999999999</v>
      </c>
      <c r="F55" s="2">
        <v>1296.28</v>
      </c>
      <c r="G55" s="2">
        <v>1.5329999999999999</v>
      </c>
      <c r="H55" s="2">
        <v>0</v>
      </c>
      <c r="I55" s="2">
        <v>0</v>
      </c>
      <c r="J55" s="1">
        <v>205.83</v>
      </c>
      <c r="K55" s="1"/>
      <c r="L55" s="2">
        <v>0</v>
      </c>
      <c r="M55" s="1">
        <f t="shared" si="6"/>
        <v>0</v>
      </c>
      <c r="N55" s="1">
        <f t="shared" si="5"/>
        <v>0</v>
      </c>
      <c r="O55" s="1">
        <v>0</v>
      </c>
      <c r="P55" s="1"/>
      <c r="Q55" s="2">
        <v>2600</v>
      </c>
      <c r="R55" s="2">
        <v>0.27600000000000002</v>
      </c>
      <c r="S55" s="2">
        <v>33.395000000000003</v>
      </c>
      <c r="T55" s="2">
        <v>1.2190000000000001</v>
      </c>
      <c r="U55" s="2">
        <v>1299.57</v>
      </c>
      <c r="V55" s="2">
        <v>1.6020000000000001</v>
      </c>
      <c r="W55" s="2">
        <v>0</v>
      </c>
      <c r="X55" s="2">
        <v>0</v>
      </c>
      <c r="Y55" s="2">
        <v>205.84</v>
      </c>
      <c r="Z55" s="2"/>
      <c r="AA55" s="1"/>
      <c r="AB55" s="2">
        <v>2600</v>
      </c>
      <c r="AC55" s="2">
        <v>0.27600000000000002</v>
      </c>
      <c r="AD55" s="2">
        <v>33.383000000000003</v>
      </c>
      <c r="AE55" s="2">
        <v>1.2350000000000001</v>
      </c>
      <c r="AF55" s="2">
        <v>1285.23</v>
      </c>
      <c r="AG55" s="2">
        <v>1.627</v>
      </c>
      <c r="AH55" s="2">
        <v>0</v>
      </c>
      <c r="AI55" s="2">
        <v>0</v>
      </c>
      <c r="AJ55">
        <v>205.86</v>
      </c>
      <c r="AK55">
        <f t="shared" si="2"/>
        <v>0</v>
      </c>
      <c r="AL55" s="1"/>
      <c r="AM55" s="2">
        <v>2600</v>
      </c>
      <c r="AN55" s="2">
        <v>0.27800000000000002</v>
      </c>
      <c r="AO55" s="2">
        <v>33.274000000000001</v>
      </c>
      <c r="AP55" s="2">
        <v>1.238</v>
      </c>
      <c r="AQ55" s="2">
        <v>1242.25</v>
      </c>
      <c r="AR55" s="2">
        <v>1.651</v>
      </c>
      <c r="AS55" s="2">
        <v>7.1199999999999996E-3</v>
      </c>
      <c r="AT55" s="2">
        <v>0</v>
      </c>
      <c r="AU55" s="2">
        <v>205.88</v>
      </c>
      <c r="AV55" s="2">
        <f t="shared" si="7"/>
        <v>1.0101720303287714E-2</v>
      </c>
      <c r="AW55" s="1">
        <f t="shared" si="8"/>
        <v>2.0797421760408747</v>
      </c>
      <c r="AX55" s="2">
        <v>2600</v>
      </c>
      <c r="AY55" s="2">
        <v>0.28100000000000003</v>
      </c>
      <c r="AZ55" s="2">
        <v>33.072000000000003</v>
      </c>
      <c r="BA55" s="2">
        <v>1.2410000000000001</v>
      </c>
      <c r="BB55" s="2">
        <v>1208.27</v>
      </c>
      <c r="BC55" s="2">
        <v>1.6719999999999999</v>
      </c>
      <c r="BD55" s="2">
        <v>0.11811482824298883</v>
      </c>
      <c r="BE55" s="2">
        <v>0</v>
      </c>
      <c r="BF55" s="2">
        <v>46.2</v>
      </c>
      <c r="BG55">
        <v>205.89</v>
      </c>
      <c r="BH55" s="1">
        <f t="shared" si="3"/>
        <v>0.16757906721650864</v>
      </c>
      <c r="BI55">
        <f t="shared" si="4"/>
        <v>34.502854149206961</v>
      </c>
      <c r="BJ55">
        <f t="shared" si="1"/>
        <v>319.7</v>
      </c>
    </row>
    <row r="56" spans="1:62" x14ac:dyDescent="0.25">
      <c r="A56" s="1"/>
      <c r="B56" s="2">
        <v>2650</v>
      </c>
      <c r="C56" s="2">
        <v>0.25</v>
      </c>
      <c r="D56" s="2">
        <v>34.014000000000003</v>
      </c>
      <c r="E56" s="2">
        <v>1.159</v>
      </c>
      <c r="F56" s="2">
        <v>1294.53</v>
      </c>
      <c r="G56" s="2">
        <v>1.532</v>
      </c>
      <c r="H56" s="2">
        <v>0</v>
      </c>
      <c r="I56" s="2">
        <v>0</v>
      </c>
      <c r="J56" s="1">
        <v>207.6</v>
      </c>
      <c r="K56" s="1"/>
      <c r="L56" s="2">
        <v>0</v>
      </c>
      <c r="M56" s="1">
        <f t="shared" si="6"/>
        <v>0</v>
      </c>
      <c r="N56" s="1">
        <f t="shared" si="5"/>
        <v>0</v>
      </c>
      <c r="O56" s="1">
        <v>0</v>
      </c>
      <c r="P56" s="1"/>
      <c r="Q56" s="2">
        <v>2650</v>
      </c>
      <c r="R56" s="2">
        <v>0.26800000000000002</v>
      </c>
      <c r="S56" s="2">
        <v>34.040999999999997</v>
      </c>
      <c r="T56" s="2">
        <v>1.2190000000000001</v>
      </c>
      <c r="U56" s="2">
        <v>1299.27</v>
      </c>
      <c r="V56" s="2">
        <v>1.601</v>
      </c>
      <c r="W56" s="2">
        <v>0</v>
      </c>
      <c r="X56" s="2">
        <v>0</v>
      </c>
      <c r="Y56" s="2">
        <v>207.61</v>
      </c>
      <c r="Z56" s="2">
        <f t="shared" ref="Z56:Z78" si="9">$U$87*W56*50</f>
        <v>0</v>
      </c>
      <c r="AA56" s="1"/>
      <c r="AB56" s="2">
        <v>2650</v>
      </c>
      <c r="AC56" s="2">
        <v>0.26800000000000002</v>
      </c>
      <c r="AD56" s="2">
        <v>34.020000000000003</v>
      </c>
      <c r="AE56" s="2">
        <v>1.2330000000000001</v>
      </c>
      <c r="AF56" s="2">
        <v>1280.3399999999999</v>
      </c>
      <c r="AG56" s="2">
        <v>1.6259999999999999</v>
      </c>
      <c r="AH56" s="2">
        <v>0</v>
      </c>
      <c r="AI56" s="2">
        <v>0</v>
      </c>
      <c r="AJ56">
        <v>207.63</v>
      </c>
      <c r="AK56">
        <f t="shared" si="2"/>
        <v>0</v>
      </c>
      <c r="AL56" s="1"/>
      <c r="AM56" s="2">
        <v>2650</v>
      </c>
      <c r="AN56" s="2">
        <v>0.27</v>
      </c>
      <c r="AO56" s="2">
        <v>33.889000000000003</v>
      </c>
      <c r="AP56" s="2">
        <v>1.234</v>
      </c>
      <c r="AQ56" s="2">
        <v>1234.48</v>
      </c>
      <c r="AR56" s="2">
        <v>1.65</v>
      </c>
      <c r="AS56" s="2">
        <v>0.1006002696</v>
      </c>
      <c r="AT56" s="2">
        <v>0</v>
      </c>
      <c r="AU56" s="2">
        <v>207.65</v>
      </c>
      <c r="AV56" s="2">
        <f t="shared" si="7"/>
        <v>0.14272974521552501</v>
      </c>
      <c r="AW56" s="1">
        <f t="shared" si="8"/>
        <v>29.637831594003767</v>
      </c>
      <c r="AX56" s="2">
        <v>2650</v>
      </c>
      <c r="AY56" s="2">
        <v>0.27300000000000002</v>
      </c>
      <c r="AZ56" s="2">
        <v>33.670999999999999</v>
      </c>
      <c r="BA56" s="2">
        <v>1.238</v>
      </c>
      <c r="BB56" s="2">
        <v>1203.94</v>
      </c>
      <c r="BC56" s="2">
        <v>1.67</v>
      </c>
      <c r="BD56" s="2">
        <v>0.11710807082225257</v>
      </c>
      <c r="BE56" s="2">
        <v>0</v>
      </c>
      <c r="BF56" s="2">
        <v>47</v>
      </c>
      <c r="BG56">
        <v>207.66</v>
      </c>
      <c r="BH56" s="1">
        <f t="shared" si="3"/>
        <v>0.16615069897528151</v>
      </c>
      <c r="BI56">
        <f t="shared" si="4"/>
        <v>34.502854149206961</v>
      </c>
      <c r="BJ56">
        <f t="shared" si="1"/>
        <v>320.5</v>
      </c>
    </row>
    <row r="57" spans="1:62" x14ac:dyDescent="0.25">
      <c r="A57" s="1"/>
      <c r="B57" s="2">
        <v>2700</v>
      </c>
      <c r="C57" s="2">
        <v>0.24299999999999999</v>
      </c>
      <c r="D57" s="2">
        <v>34.655000000000001</v>
      </c>
      <c r="E57" s="2">
        <v>1.1579999999999999</v>
      </c>
      <c r="F57" s="2">
        <v>1292.28</v>
      </c>
      <c r="G57" s="2">
        <v>1.5309999999999999</v>
      </c>
      <c r="H57" s="2">
        <v>0</v>
      </c>
      <c r="I57" s="2">
        <v>0</v>
      </c>
      <c r="J57" s="1">
        <v>209.32</v>
      </c>
      <c r="K57" s="1"/>
      <c r="L57" s="2">
        <v>0</v>
      </c>
      <c r="M57" s="1">
        <f t="shared" ref="M57:M63" si="10">J57*H57*$E$90*50</f>
        <v>0</v>
      </c>
      <c r="N57" s="1">
        <f t="shared" si="5"/>
        <v>0</v>
      </c>
      <c r="O57" s="1">
        <v>0</v>
      </c>
      <c r="P57" s="1"/>
      <c r="Q57" s="2">
        <v>2700</v>
      </c>
      <c r="R57" s="2">
        <v>0.25900000000000001</v>
      </c>
      <c r="S57" s="2">
        <v>34.685000000000002</v>
      </c>
      <c r="T57" s="2">
        <v>1.218</v>
      </c>
      <c r="U57" s="2">
        <v>1298.78</v>
      </c>
      <c r="V57" s="2">
        <v>1.6</v>
      </c>
      <c r="W57" s="2">
        <v>0</v>
      </c>
      <c r="X57" s="2">
        <v>0</v>
      </c>
      <c r="Y57" s="2">
        <v>209.33</v>
      </c>
      <c r="Z57" s="2">
        <f t="shared" si="9"/>
        <v>0</v>
      </c>
      <c r="AA57" s="1"/>
      <c r="AB57" s="2">
        <v>2700</v>
      </c>
      <c r="AC57" s="2">
        <v>0.25900000000000001</v>
      </c>
      <c r="AD57" s="2">
        <v>34.654000000000003</v>
      </c>
      <c r="AE57" s="2">
        <v>1.23</v>
      </c>
      <c r="AF57" s="2">
        <v>1274.45</v>
      </c>
      <c r="AG57" s="2">
        <v>1.625</v>
      </c>
      <c r="AH57" s="2">
        <v>0</v>
      </c>
      <c r="AI57" s="2">
        <v>0</v>
      </c>
      <c r="AJ57">
        <v>209.35</v>
      </c>
      <c r="AK57">
        <f t="shared" si="2"/>
        <v>0</v>
      </c>
      <c r="AL57" s="1"/>
      <c r="AM57" s="2">
        <v>2700</v>
      </c>
      <c r="AN57" s="2">
        <v>0.26100000000000001</v>
      </c>
      <c r="AO57" s="2">
        <v>34.5</v>
      </c>
      <c r="AP57" s="2">
        <v>1.23</v>
      </c>
      <c r="AQ57" s="2">
        <v>1227.04</v>
      </c>
      <c r="AR57" s="2">
        <v>1.6479999999999999</v>
      </c>
      <c r="AS57" s="2">
        <v>0.10970407396489225</v>
      </c>
      <c r="AT57" s="2">
        <v>0</v>
      </c>
      <c r="AU57" s="2">
        <v>209.36</v>
      </c>
      <c r="AV57" s="2">
        <f t="shared" si="7"/>
        <v>0.15564604934333276</v>
      </c>
      <c r="AW57" s="1">
        <f t="shared" si="8"/>
        <v>32.586056890520148</v>
      </c>
      <c r="AX57" s="2">
        <v>2700</v>
      </c>
      <c r="AY57" s="2">
        <v>0.26400000000000001</v>
      </c>
      <c r="AZ57" s="2">
        <v>34.268999999999998</v>
      </c>
      <c r="BA57" s="2">
        <v>1.2350000000000001</v>
      </c>
      <c r="BB57" s="2">
        <v>1200.42</v>
      </c>
      <c r="BC57" s="2">
        <v>1.6679999999999999</v>
      </c>
      <c r="BD57" s="2">
        <v>0.11614605973325517</v>
      </c>
      <c r="BE57" s="2">
        <v>0</v>
      </c>
      <c r="BF57" s="2">
        <v>47.8</v>
      </c>
      <c r="BG57">
        <v>209.38</v>
      </c>
      <c r="BH57" s="1">
        <f t="shared" si="3"/>
        <v>0.16478581597672634</v>
      </c>
      <c r="BI57">
        <f t="shared" si="4"/>
        <v>34.502854149206961</v>
      </c>
      <c r="BJ57">
        <f t="shared" si="1"/>
        <v>321.3</v>
      </c>
    </row>
    <row r="58" spans="1:62" x14ac:dyDescent="0.25">
      <c r="A58" s="1"/>
      <c r="B58" s="2">
        <v>2750</v>
      </c>
      <c r="C58" s="2">
        <v>0.23499999999999999</v>
      </c>
      <c r="D58" s="2">
        <v>35.295000000000002</v>
      </c>
      <c r="E58" s="2">
        <v>1.157</v>
      </c>
      <c r="F58" s="2">
        <v>1289.29</v>
      </c>
      <c r="G58" s="2">
        <v>1.53</v>
      </c>
      <c r="H58" s="2">
        <v>0</v>
      </c>
      <c r="I58" s="2">
        <v>0</v>
      </c>
      <c r="J58" s="1">
        <v>210.99</v>
      </c>
      <c r="K58" s="1"/>
      <c r="L58" s="2">
        <v>0</v>
      </c>
      <c r="M58" s="1">
        <f t="shared" si="10"/>
        <v>0</v>
      </c>
      <c r="N58" s="1">
        <f t="shared" si="5"/>
        <v>0</v>
      </c>
      <c r="O58" s="1">
        <v>0</v>
      </c>
      <c r="P58" s="1"/>
      <c r="Q58" s="2">
        <v>2750</v>
      </c>
      <c r="R58" s="2">
        <v>0.251</v>
      </c>
      <c r="S58" s="2">
        <v>35.33</v>
      </c>
      <c r="T58" s="2">
        <v>1.218</v>
      </c>
      <c r="U58" s="2">
        <v>1297.99</v>
      </c>
      <c r="V58" s="2">
        <v>1.599</v>
      </c>
      <c r="W58" s="2">
        <v>0</v>
      </c>
      <c r="X58" s="2">
        <v>0</v>
      </c>
      <c r="Y58" s="2">
        <v>211.01</v>
      </c>
      <c r="Z58" s="2">
        <f t="shared" si="9"/>
        <v>0</v>
      </c>
      <c r="AA58" s="1"/>
      <c r="AB58" s="2">
        <v>2750</v>
      </c>
      <c r="AC58" s="2">
        <v>0.251</v>
      </c>
      <c r="AD58" s="2">
        <v>35.284999999999997</v>
      </c>
      <c r="AE58" s="2">
        <v>1.2270000000000001</v>
      </c>
      <c r="AF58" s="2">
        <v>1267.5999999999999</v>
      </c>
      <c r="AG58" s="2">
        <v>1.6240000000000001</v>
      </c>
      <c r="AH58" s="2">
        <v>0</v>
      </c>
      <c r="AI58" s="2">
        <v>0</v>
      </c>
      <c r="AJ58">
        <v>211.02</v>
      </c>
      <c r="AK58">
        <f>AH58*$AJ$86*50</f>
        <v>0</v>
      </c>
      <c r="AL58" s="1"/>
      <c r="AM58" s="2">
        <v>2750</v>
      </c>
      <c r="AN58" s="2">
        <v>0.253</v>
      </c>
      <c r="AO58" s="2">
        <v>35.107999999999997</v>
      </c>
      <c r="AP58" s="2">
        <v>1.2270000000000001</v>
      </c>
      <c r="AQ58" s="2">
        <v>1220.19</v>
      </c>
      <c r="AR58" s="2">
        <v>1.6459999999999999</v>
      </c>
      <c r="AS58" s="2">
        <v>0.10883076632529304</v>
      </c>
      <c r="AT58" s="2">
        <v>0</v>
      </c>
      <c r="AU58" s="2">
        <v>211.04</v>
      </c>
      <c r="AV58" s="2">
        <f t="shared" si="7"/>
        <v>0.15440701710822666</v>
      </c>
      <c r="AW58" s="1">
        <f t="shared" si="8"/>
        <v>32.586056890520155</v>
      </c>
      <c r="AX58" s="2">
        <v>2750</v>
      </c>
      <c r="AY58" s="2">
        <v>0.25600000000000001</v>
      </c>
      <c r="AZ58" s="2">
        <v>34.863999999999997</v>
      </c>
      <c r="BA58" s="2">
        <v>1.2330000000000001</v>
      </c>
      <c r="BB58" s="2">
        <v>1197.51</v>
      </c>
      <c r="BC58" s="2">
        <v>1.6659999999999999</v>
      </c>
      <c r="BD58" s="2">
        <v>0.11522701723264139</v>
      </c>
      <c r="BE58" s="2">
        <v>0</v>
      </c>
      <c r="BF58" s="2">
        <v>48.6</v>
      </c>
      <c r="BG58">
        <v>211.05</v>
      </c>
      <c r="BH58" s="1">
        <f t="shared" si="3"/>
        <v>0.16348189599245183</v>
      </c>
      <c r="BI58">
        <f t="shared" si="4"/>
        <v>34.502854149206961</v>
      </c>
      <c r="BJ58">
        <f t="shared" si="1"/>
        <v>322.10000000000002</v>
      </c>
    </row>
    <row r="59" spans="1:62" x14ac:dyDescent="0.25">
      <c r="A59" s="1"/>
      <c r="B59" s="2">
        <v>2800</v>
      </c>
      <c r="C59" s="2">
        <v>0.22700000000000001</v>
      </c>
      <c r="D59" s="2">
        <v>35.933999999999997</v>
      </c>
      <c r="E59" s="2">
        <v>1.1559999999999999</v>
      </c>
      <c r="F59" s="2">
        <v>1285.6199999999999</v>
      </c>
      <c r="G59" s="2">
        <v>1.5289999999999999</v>
      </c>
      <c r="H59" s="2">
        <v>0</v>
      </c>
      <c r="I59" s="2">
        <v>0</v>
      </c>
      <c r="J59" s="1">
        <v>212.62</v>
      </c>
      <c r="K59" s="1"/>
      <c r="L59" s="2">
        <v>0</v>
      </c>
      <c r="M59" s="1">
        <f t="shared" si="10"/>
        <v>0</v>
      </c>
      <c r="N59" s="1">
        <f t="shared" si="5"/>
        <v>0</v>
      </c>
      <c r="O59" s="1">
        <v>0</v>
      </c>
      <c r="P59" s="1"/>
      <c r="Q59" s="2">
        <v>2800</v>
      </c>
      <c r="R59" s="2">
        <v>0.24199999999999999</v>
      </c>
      <c r="S59" s="2">
        <v>35.973999999999997</v>
      </c>
      <c r="T59" s="2">
        <v>1.218</v>
      </c>
      <c r="U59" s="2">
        <v>1296.77</v>
      </c>
      <c r="V59" s="2">
        <v>1.599</v>
      </c>
      <c r="W59" s="2">
        <v>0</v>
      </c>
      <c r="X59" s="2">
        <v>0</v>
      </c>
      <c r="Y59" s="2">
        <v>212.63</v>
      </c>
      <c r="Z59" s="2">
        <f t="shared" si="9"/>
        <v>0</v>
      </c>
      <c r="AA59" s="1"/>
      <c r="AB59" s="2">
        <v>2800</v>
      </c>
      <c r="AC59" s="2">
        <v>0.24299999999999999</v>
      </c>
      <c r="AD59" s="2">
        <v>35.912999999999997</v>
      </c>
      <c r="AE59" s="2">
        <v>1.224</v>
      </c>
      <c r="AF59" s="2">
        <v>1259.9000000000001</v>
      </c>
      <c r="AG59" s="2">
        <v>1.623</v>
      </c>
      <c r="AH59" s="2">
        <v>0</v>
      </c>
      <c r="AI59" s="2">
        <v>0</v>
      </c>
      <c r="AJ59">
        <v>212.65</v>
      </c>
      <c r="AK59">
        <f t="shared" si="2"/>
        <v>0</v>
      </c>
      <c r="AL59" s="1"/>
      <c r="AM59" s="2">
        <v>2800</v>
      </c>
      <c r="AN59" s="2">
        <v>0.245</v>
      </c>
      <c r="AO59" s="2">
        <v>35.713000000000001</v>
      </c>
      <c r="AP59" s="2">
        <v>1.224</v>
      </c>
      <c r="AQ59" s="2">
        <v>1214.1300000000001</v>
      </c>
      <c r="AR59" s="2">
        <v>1.645</v>
      </c>
      <c r="AS59" s="2">
        <v>0.10800171600343197</v>
      </c>
      <c r="AT59" s="2">
        <v>0</v>
      </c>
      <c r="AU59" s="2">
        <v>212.66</v>
      </c>
      <c r="AV59" s="2">
        <f t="shared" si="7"/>
        <v>0.15323077631204809</v>
      </c>
      <c r="AW59" s="1">
        <f t="shared" si="8"/>
        <v>32.586056890520148</v>
      </c>
      <c r="AX59" s="2">
        <v>2800</v>
      </c>
      <c r="AY59" s="2">
        <v>0.248</v>
      </c>
      <c r="AZ59" s="2">
        <v>35.459000000000003</v>
      </c>
      <c r="BA59" s="2">
        <v>1.2310000000000001</v>
      </c>
      <c r="BB59" s="2">
        <v>1195.29</v>
      </c>
      <c r="BC59" s="2">
        <v>1.6639999999999999</v>
      </c>
      <c r="BD59" s="2">
        <v>0.11434390627679597</v>
      </c>
      <c r="BE59" s="2">
        <v>0</v>
      </c>
      <c r="BF59" s="2">
        <v>49.4</v>
      </c>
      <c r="BG59">
        <v>212.68</v>
      </c>
      <c r="BH59" s="1">
        <f t="shared" si="3"/>
        <v>0.16222895499909235</v>
      </c>
      <c r="BI59">
        <f t="shared" si="4"/>
        <v>34.502854149206961</v>
      </c>
      <c r="BJ59">
        <f t="shared" si="1"/>
        <v>322.89999999999998</v>
      </c>
    </row>
    <row r="60" spans="1:62" x14ac:dyDescent="0.25">
      <c r="A60" s="1"/>
      <c r="B60" s="2">
        <v>2850</v>
      </c>
      <c r="C60" s="2">
        <v>0.22</v>
      </c>
      <c r="D60" s="2">
        <v>36.57</v>
      </c>
      <c r="E60" s="2">
        <v>1.1539999999999999</v>
      </c>
      <c r="F60" s="2">
        <v>1281.27</v>
      </c>
      <c r="G60" s="2">
        <v>1.528</v>
      </c>
      <c r="H60" s="2">
        <v>0</v>
      </c>
      <c r="I60" s="2">
        <v>0</v>
      </c>
      <c r="J60" s="1">
        <v>214.2</v>
      </c>
      <c r="K60" s="1"/>
      <c r="L60" s="2">
        <v>0</v>
      </c>
      <c r="M60" s="1">
        <f t="shared" si="10"/>
        <v>0</v>
      </c>
      <c r="N60" s="1">
        <f t="shared" si="5"/>
        <v>0</v>
      </c>
      <c r="O60" s="1">
        <v>0</v>
      </c>
      <c r="P60" s="1"/>
      <c r="Q60" s="2">
        <v>2850</v>
      </c>
      <c r="R60" s="2">
        <v>0.23400000000000001</v>
      </c>
      <c r="S60" s="2">
        <v>36.616999999999997</v>
      </c>
      <c r="T60" s="2">
        <v>1.2170000000000001</v>
      </c>
      <c r="U60" s="2">
        <v>1294.9000000000001</v>
      </c>
      <c r="V60" s="2">
        <v>1.5980000000000001</v>
      </c>
      <c r="W60" s="2">
        <v>0</v>
      </c>
      <c r="X60" s="2">
        <v>0</v>
      </c>
      <c r="Y60" s="2">
        <v>214.21</v>
      </c>
      <c r="Z60" s="2">
        <f t="shared" si="9"/>
        <v>0</v>
      </c>
      <c r="AA60" s="1"/>
      <c r="AB60" s="2">
        <v>2850</v>
      </c>
      <c r="AC60" s="2">
        <v>0.23400000000000001</v>
      </c>
      <c r="AD60" s="2">
        <v>36.536999999999999</v>
      </c>
      <c r="AE60" s="2">
        <v>1.2210000000000001</v>
      </c>
      <c r="AF60" s="2">
        <v>1251.58</v>
      </c>
      <c r="AG60" s="2">
        <v>1.6220000000000001</v>
      </c>
      <c r="AH60" s="2">
        <v>0.01</v>
      </c>
      <c r="AI60" s="2">
        <v>0</v>
      </c>
      <c r="AJ60">
        <v>214.23</v>
      </c>
      <c r="AK60">
        <f t="shared" si="2"/>
        <v>1.4187809414729937E-2</v>
      </c>
      <c r="AL60" s="1">
        <f t="shared" ref="AL60:AL78" si="11">AJ60*AK60</f>
        <v>3.0394544109175943</v>
      </c>
      <c r="AM60" s="2">
        <v>2850</v>
      </c>
      <c r="AN60" s="2">
        <v>0.23699999999999999</v>
      </c>
      <c r="AO60" s="2">
        <v>36.314</v>
      </c>
      <c r="AP60" s="2">
        <v>1.2210000000000001</v>
      </c>
      <c r="AQ60" s="2">
        <v>1209.01</v>
      </c>
      <c r="AR60" s="2">
        <v>1.643</v>
      </c>
      <c r="AS60" s="2">
        <v>0.10720020968630031</v>
      </c>
      <c r="AT60" s="2">
        <v>0</v>
      </c>
      <c r="AU60" s="2">
        <v>214.25</v>
      </c>
      <c r="AV60" s="2">
        <f t="shared" si="7"/>
        <v>0.15209361442483149</v>
      </c>
      <c r="AW60" s="1">
        <f t="shared" si="8"/>
        <v>32.586056890520148</v>
      </c>
      <c r="AX60" s="2">
        <v>2850</v>
      </c>
      <c r="AY60" s="2">
        <v>0.24</v>
      </c>
      <c r="AZ60" s="2">
        <v>36.052</v>
      </c>
      <c r="BA60" s="2">
        <v>1.23</v>
      </c>
      <c r="BB60" s="2">
        <v>1193.53</v>
      </c>
      <c r="BC60" s="2">
        <v>1.6619999999999999</v>
      </c>
      <c r="BD60" s="2">
        <v>0.11350070935755142</v>
      </c>
      <c r="BE60" s="2">
        <v>0</v>
      </c>
      <c r="BF60" s="2">
        <v>50.2</v>
      </c>
      <c r="BG60">
        <v>214.26</v>
      </c>
      <c r="BH60" s="1">
        <f t="shared" si="3"/>
        <v>0.16103264328015943</v>
      </c>
      <c r="BI60">
        <f t="shared" si="4"/>
        <v>34.502854149206961</v>
      </c>
      <c r="BJ60">
        <f t="shared" si="1"/>
        <v>323.7</v>
      </c>
    </row>
    <row r="61" spans="1:62" x14ac:dyDescent="0.25">
      <c r="A61" s="1"/>
      <c r="B61" s="2">
        <v>2900</v>
      </c>
      <c r="C61" s="2">
        <v>0.21199999999999999</v>
      </c>
      <c r="D61" s="2">
        <v>37.204999999999998</v>
      </c>
      <c r="E61" s="2">
        <v>1.1519999999999999</v>
      </c>
      <c r="F61" s="2">
        <v>1276.31</v>
      </c>
      <c r="G61" s="2">
        <v>1.5269999999999999</v>
      </c>
      <c r="H61" s="2">
        <v>0</v>
      </c>
      <c r="I61" s="2">
        <v>0</v>
      </c>
      <c r="J61" s="1">
        <v>215.83</v>
      </c>
      <c r="K61" s="1"/>
      <c r="L61" s="2">
        <v>0</v>
      </c>
      <c r="M61" s="1">
        <f t="shared" si="10"/>
        <v>0</v>
      </c>
      <c r="N61" s="1">
        <f t="shared" si="5"/>
        <v>0</v>
      </c>
      <c r="O61" s="1">
        <v>0</v>
      </c>
      <c r="P61" s="1"/>
      <c r="Q61" s="2">
        <v>2900</v>
      </c>
      <c r="R61" s="2">
        <v>0.22600000000000001</v>
      </c>
      <c r="S61" s="2">
        <v>37.26</v>
      </c>
      <c r="T61" s="2">
        <v>1.216</v>
      </c>
      <c r="U61" s="2">
        <v>1292.3499999999999</v>
      </c>
      <c r="V61" s="2">
        <v>1.597</v>
      </c>
      <c r="W61" s="2">
        <v>0</v>
      </c>
      <c r="X61" s="2">
        <v>0</v>
      </c>
      <c r="Y61" s="2">
        <v>215.84</v>
      </c>
      <c r="Z61" s="2">
        <f t="shared" si="9"/>
        <v>0</v>
      </c>
      <c r="AA61" s="1"/>
      <c r="AB61" s="2">
        <v>2900</v>
      </c>
      <c r="AC61" s="2">
        <v>0.22600000000000001</v>
      </c>
      <c r="AD61" s="2">
        <v>37.155999999999999</v>
      </c>
      <c r="AE61" s="2">
        <v>1.2170000000000001</v>
      </c>
      <c r="AF61" s="2">
        <v>1242.96</v>
      </c>
      <c r="AG61" s="2">
        <v>1.62</v>
      </c>
      <c r="AH61" s="2">
        <v>8.5632191919525494E-2</v>
      </c>
      <c r="AI61" s="2">
        <v>0</v>
      </c>
      <c r="AJ61">
        <v>215.86</v>
      </c>
      <c r="AK61">
        <f t="shared" si="2"/>
        <v>0.12149332187198048</v>
      </c>
      <c r="AL61" s="1">
        <f t="shared" si="11"/>
        <v>26.225548459285708</v>
      </c>
      <c r="AM61" s="2">
        <v>2900</v>
      </c>
      <c r="AN61" s="2">
        <v>0.22900000000000001</v>
      </c>
      <c r="AO61" s="2">
        <v>36.914000000000001</v>
      </c>
      <c r="AP61" s="2">
        <v>1.218</v>
      </c>
      <c r="AQ61" s="2">
        <v>1204.8499999999999</v>
      </c>
      <c r="AR61" s="2">
        <v>1.641</v>
      </c>
      <c r="AS61" s="2">
        <v>0.1063957239324123</v>
      </c>
      <c r="AT61" s="2">
        <v>0</v>
      </c>
      <c r="AU61" s="2">
        <v>215.87</v>
      </c>
      <c r="AV61" s="2">
        <f t="shared" si="7"/>
        <v>0.15095222536952865</v>
      </c>
      <c r="AW61" s="1">
        <f t="shared" si="8"/>
        <v>32.586056890520148</v>
      </c>
      <c r="AX61" s="2">
        <v>2900</v>
      </c>
      <c r="AY61" s="2">
        <v>0.23100000000000001</v>
      </c>
      <c r="AZ61" s="2">
        <v>36.645000000000003</v>
      </c>
      <c r="BA61" s="2">
        <v>1.228</v>
      </c>
      <c r="BB61" s="2">
        <v>1192.1199999999999</v>
      </c>
      <c r="BC61" s="2">
        <v>1.661</v>
      </c>
      <c r="BD61" s="2">
        <v>0.1126489808548683</v>
      </c>
      <c r="BE61" s="2">
        <v>0</v>
      </c>
      <c r="BF61" s="2">
        <v>50.9</v>
      </c>
      <c r="BG61">
        <v>215.88</v>
      </c>
      <c r="BH61" s="1">
        <f t="shared" si="3"/>
        <v>0.15982422711324329</v>
      </c>
      <c r="BI61">
        <f t="shared" ref="BI61:BI69" si="12">BH61*BG61</f>
        <v>34.502854149206961</v>
      </c>
      <c r="BJ61">
        <f t="shared" si="1"/>
        <v>324.39999999999998</v>
      </c>
    </row>
    <row r="62" spans="1:62" x14ac:dyDescent="0.25">
      <c r="A62" s="1"/>
      <c r="B62" s="2">
        <v>2950</v>
      </c>
      <c r="C62" s="2">
        <v>0.20399999999999999</v>
      </c>
      <c r="D62" s="2">
        <v>37.835999999999999</v>
      </c>
      <c r="E62" s="2">
        <v>1.1499999999999999</v>
      </c>
      <c r="F62" s="2">
        <v>1270.9000000000001</v>
      </c>
      <c r="G62" s="2">
        <v>1.526</v>
      </c>
      <c r="H62" s="2">
        <v>0</v>
      </c>
      <c r="I62" s="2">
        <v>0</v>
      </c>
      <c r="J62" s="1">
        <v>217.33</v>
      </c>
      <c r="K62" s="1"/>
      <c r="L62" s="2">
        <v>0</v>
      </c>
      <c r="M62" s="1">
        <f t="shared" si="10"/>
        <v>0</v>
      </c>
      <c r="N62" s="1">
        <f t="shared" ref="N62:N78" si="13">L62*J62*$E$89*50</f>
        <v>0</v>
      </c>
      <c r="O62" s="1">
        <v>0</v>
      </c>
      <c r="P62">
        <f t="shared" ref="P62:P73" si="14">M62+N62</f>
        <v>0</v>
      </c>
      <c r="Q62" s="2">
        <v>2950</v>
      </c>
      <c r="R62" s="2">
        <v>0.217</v>
      </c>
      <c r="S62" s="2">
        <v>37.9</v>
      </c>
      <c r="T62" s="2">
        <v>1.2150000000000001</v>
      </c>
      <c r="U62" s="2">
        <v>1288.7</v>
      </c>
      <c r="V62" s="2">
        <v>1.5960000000000001</v>
      </c>
      <c r="W62" s="2">
        <v>0</v>
      </c>
      <c r="X62" s="2">
        <v>0</v>
      </c>
      <c r="Y62" s="2">
        <v>217.34</v>
      </c>
      <c r="Z62" s="2">
        <f t="shared" si="9"/>
        <v>0</v>
      </c>
      <c r="AA62" s="1"/>
      <c r="AB62" s="2">
        <v>2950</v>
      </c>
      <c r="AC62" s="2">
        <v>0.218</v>
      </c>
      <c r="AD62" s="2">
        <v>37.771000000000001</v>
      </c>
      <c r="AE62" s="2">
        <v>1.2130000000000001</v>
      </c>
      <c r="AF62" s="2">
        <v>1234.44</v>
      </c>
      <c r="AG62" s="2">
        <v>1.619</v>
      </c>
      <c r="AH62" s="2">
        <v>9.8551363579999857E-2</v>
      </c>
      <c r="AI62" s="2">
        <v>0</v>
      </c>
      <c r="AJ62">
        <v>217.36</v>
      </c>
      <c r="AK62">
        <f t="shared" si="2"/>
        <v>0.1398227964034795</v>
      </c>
      <c r="AL62" s="1">
        <f t="shared" si="11"/>
        <v>30.391883026260306</v>
      </c>
      <c r="AM62" s="2">
        <v>2950</v>
      </c>
      <c r="AN62" s="2">
        <v>0.22</v>
      </c>
      <c r="AO62" s="2">
        <v>37.511000000000003</v>
      </c>
      <c r="AP62" s="2">
        <v>1.216</v>
      </c>
      <c r="AQ62" s="2">
        <v>1201.6099999999999</v>
      </c>
      <c r="AR62" s="2">
        <v>1.639</v>
      </c>
      <c r="AS62" s="2">
        <v>0.10566152148543885</v>
      </c>
      <c r="AT62" s="2">
        <v>0</v>
      </c>
      <c r="AU62" s="2">
        <v>217.37</v>
      </c>
      <c r="AV62" s="2">
        <f t="shared" si="7"/>
        <v>0.14991055293057987</v>
      </c>
      <c r="AW62" s="1">
        <f t="shared" si="8"/>
        <v>32.586056890520148</v>
      </c>
      <c r="AX62" s="2">
        <v>2950</v>
      </c>
      <c r="AY62" s="2">
        <v>0.223</v>
      </c>
      <c r="AZ62" s="2">
        <v>37.235999999999997</v>
      </c>
      <c r="BA62" s="2">
        <v>1.2270000000000001</v>
      </c>
      <c r="BB62" s="2">
        <v>1190.95</v>
      </c>
      <c r="BC62" s="2">
        <v>1.659</v>
      </c>
      <c r="BD62" s="2">
        <v>0.1118716624664135</v>
      </c>
      <c r="BE62" s="2">
        <v>0</v>
      </c>
      <c r="BF62" s="2">
        <v>51.7</v>
      </c>
      <c r="BG62">
        <v>217.38</v>
      </c>
      <c r="BH62" s="1">
        <f t="shared" si="3"/>
        <v>0.15872138259824714</v>
      </c>
      <c r="BI62">
        <f t="shared" si="12"/>
        <v>34.502854149206961</v>
      </c>
      <c r="BJ62">
        <f t="shared" si="1"/>
        <v>325.2</v>
      </c>
    </row>
    <row r="63" spans="1:62" x14ac:dyDescent="0.25">
      <c r="A63" s="1"/>
      <c r="B63" s="2">
        <v>3000</v>
      </c>
      <c r="C63" s="2">
        <v>0.19700000000000001</v>
      </c>
      <c r="D63" s="2">
        <v>38.465000000000003</v>
      </c>
      <c r="E63" s="2">
        <v>1.1479999999999999</v>
      </c>
      <c r="F63" s="2">
        <v>1265.28</v>
      </c>
      <c r="G63" s="2">
        <v>1.5249999999999999</v>
      </c>
      <c r="H63" s="2">
        <v>0</v>
      </c>
      <c r="I63" s="2">
        <v>0</v>
      </c>
      <c r="J63" s="1">
        <v>218.87</v>
      </c>
      <c r="K63" s="1"/>
      <c r="L63" s="2">
        <v>0</v>
      </c>
      <c r="M63" s="1">
        <f t="shared" si="10"/>
        <v>0</v>
      </c>
      <c r="N63" s="1">
        <f t="shared" si="13"/>
        <v>0</v>
      </c>
      <c r="O63" s="1">
        <v>0</v>
      </c>
      <c r="P63">
        <f t="shared" si="14"/>
        <v>0</v>
      </c>
      <c r="Q63" s="2">
        <v>3000</v>
      </c>
      <c r="R63" s="2">
        <v>0.20899999999999999</v>
      </c>
      <c r="S63" s="2">
        <v>38.539000000000001</v>
      </c>
      <c r="T63" s="2">
        <v>1.2130000000000001</v>
      </c>
      <c r="U63" s="2">
        <v>1283.8499999999999</v>
      </c>
      <c r="V63" s="2">
        <v>1.595</v>
      </c>
      <c r="W63" s="2">
        <v>0</v>
      </c>
      <c r="X63" s="2">
        <v>0</v>
      </c>
      <c r="Y63" s="2">
        <v>218.88</v>
      </c>
      <c r="Z63" s="2">
        <f t="shared" si="9"/>
        <v>0</v>
      </c>
      <c r="AA63" s="1"/>
      <c r="AB63" s="2">
        <v>3000</v>
      </c>
      <c r="AC63" s="2">
        <v>0.21</v>
      </c>
      <c r="AD63" s="2">
        <v>38.381999999999998</v>
      </c>
      <c r="AE63" s="2">
        <v>1.2090000000000001</v>
      </c>
      <c r="AF63" s="2">
        <v>1226.4100000000001</v>
      </c>
      <c r="AG63" s="2">
        <v>1.617</v>
      </c>
      <c r="AH63" s="2">
        <v>9.7858037404060155E-2</v>
      </c>
      <c r="AI63" s="2">
        <v>0</v>
      </c>
      <c r="AJ63">
        <v>218.9</v>
      </c>
      <c r="AK63">
        <f t="shared" si="2"/>
        <v>0.1388391184388319</v>
      </c>
      <c r="AL63" s="1">
        <f t="shared" si="11"/>
        <v>30.391883026260302</v>
      </c>
      <c r="AM63" s="2">
        <v>3000</v>
      </c>
      <c r="AN63" s="2">
        <v>0.21199999999999999</v>
      </c>
      <c r="AO63" s="2">
        <v>38.106999999999999</v>
      </c>
      <c r="AP63" s="2">
        <v>1.214</v>
      </c>
      <c r="AQ63" s="2">
        <v>1199</v>
      </c>
      <c r="AR63" s="2">
        <v>1.637</v>
      </c>
      <c r="AS63" s="2">
        <v>0.10491820805486202</v>
      </c>
      <c r="AT63" s="2">
        <v>0</v>
      </c>
      <c r="AU63" s="2">
        <v>218.91</v>
      </c>
      <c r="AV63" s="2">
        <f t="shared" si="7"/>
        <v>0.14885595400173657</v>
      </c>
      <c r="AW63" s="1">
        <f t="shared" si="8"/>
        <v>32.586056890520155</v>
      </c>
      <c r="AX63" s="2">
        <v>3000</v>
      </c>
      <c r="AY63" s="2">
        <v>0.215</v>
      </c>
      <c r="AZ63" s="2">
        <v>37.828000000000003</v>
      </c>
      <c r="BA63" s="2">
        <v>1.226</v>
      </c>
      <c r="BB63" s="2">
        <v>1189.93</v>
      </c>
      <c r="BC63" s="2">
        <v>1.657</v>
      </c>
      <c r="BD63" s="2">
        <v>0.11108977199282338</v>
      </c>
      <c r="BE63" s="2">
        <v>0</v>
      </c>
      <c r="BF63" s="2">
        <v>52.4</v>
      </c>
      <c r="BG63">
        <v>218.91</v>
      </c>
      <c r="BH63" s="1">
        <f t="shared" si="3"/>
        <v>0.15761205129599817</v>
      </c>
      <c r="BI63">
        <f t="shared" si="12"/>
        <v>34.502854149206961</v>
      </c>
      <c r="BJ63">
        <f t="shared" si="1"/>
        <v>325.89999999999998</v>
      </c>
    </row>
    <row r="64" spans="1:62" x14ac:dyDescent="0.25">
      <c r="A64" s="1"/>
      <c r="B64" s="2">
        <v>3050</v>
      </c>
      <c r="C64" s="2">
        <v>0.189</v>
      </c>
      <c r="D64" s="2">
        <v>39.091000000000001</v>
      </c>
      <c r="E64" s="2">
        <v>1.1459999999999999</v>
      </c>
      <c r="F64" s="2">
        <v>1259.74</v>
      </c>
      <c r="G64" s="2">
        <v>1.524</v>
      </c>
      <c r="H64" s="2">
        <v>0</v>
      </c>
      <c r="I64" s="2">
        <v>0</v>
      </c>
      <c r="J64" s="1">
        <v>220.54</v>
      </c>
      <c r="K64" s="1"/>
      <c r="L64" s="2">
        <v>0</v>
      </c>
      <c r="M64" s="1">
        <f t="shared" ref="M64" si="15">J64*H64*$E$90*50</f>
        <v>0</v>
      </c>
      <c r="N64" s="1">
        <f t="shared" ref="N64" si="16">L64*J64*$E$89*50</f>
        <v>0</v>
      </c>
      <c r="O64" s="1">
        <v>0</v>
      </c>
      <c r="P64">
        <f t="shared" si="14"/>
        <v>0</v>
      </c>
      <c r="Q64" s="2">
        <v>3050</v>
      </c>
      <c r="R64" s="2">
        <v>0.20100000000000001</v>
      </c>
      <c r="S64" s="2">
        <v>39.174999999999997</v>
      </c>
      <c r="T64" s="2">
        <v>1.2110000000000001</v>
      </c>
      <c r="U64" s="2">
        <v>1277.6300000000001</v>
      </c>
      <c r="V64" s="2">
        <v>1.5940000000000001</v>
      </c>
      <c r="W64" s="2">
        <v>0</v>
      </c>
      <c r="X64" s="2">
        <v>0</v>
      </c>
      <c r="Y64" s="2">
        <v>220.55</v>
      </c>
      <c r="Z64" s="2">
        <f t="shared" si="9"/>
        <v>0</v>
      </c>
      <c r="AA64" s="1"/>
      <c r="AB64" s="2">
        <v>3050</v>
      </c>
      <c r="AC64" s="2">
        <v>0.20200000000000001</v>
      </c>
      <c r="AD64" s="2">
        <v>38.988999999999997</v>
      </c>
      <c r="AE64" s="2">
        <v>1.206</v>
      </c>
      <c r="AF64" s="2">
        <v>1219.25</v>
      </c>
      <c r="AG64" s="2">
        <v>1.6160000000000001</v>
      </c>
      <c r="AH64" s="2">
        <v>9.7117125573508503E-2</v>
      </c>
      <c r="AI64" s="2">
        <v>0</v>
      </c>
      <c r="AJ64">
        <v>220.57</v>
      </c>
      <c r="AK64">
        <f t="shared" si="2"/>
        <v>0.13778792685433333</v>
      </c>
      <c r="AL64" s="1">
        <f t="shared" si="11"/>
        <v>30.391883026260302</v>
      </c>
      <c r="AM64" s="2">
        <v>3050</v>
      </c>
      <c r="AN64" s="2">
        <v>0.20399999999999999</v>
      </c>
      <c r="AO64" s="2">
        <v>38.701999999999998</v>
      </c>
      <c r="AP64" s="2">
        <v>1.2130000000000001</v>
      </c>
      <c r="AQ64" s="2">
        <v>1197.0899999999999</v>
      </c>
      <c r="AR64" s="2">
        <v>1.6359999999999999</v>
      </c>
      <c r="AS64" s="2">
        <v>0.10412387761941173</v>
      </c>
      <c r="AT64" s="2">
        <v>0</v>
      </c>
      <c r="AU64" s="2">
        <v>220.58</v>
      </c>
      <c r="AV64" s="2">
        <f t="shared" si="7"/>
        <v>0.14772897311868777</v>
      </c>
      <c r="AW64" s="1">
        <f t="shared" si="8"/>
        <v>32.586056890520148</v>
      </c>
      <c r="AX64" s="2">
        <v>3050</v>
      </c>
      <c r="AY64" s="2">
        <v>0.20699999999999999</v>
      </c>
      <c r="AZ64" s="2">
        <v>38.418999999999997</v>
      </c>
      <c r="BA64" s="2">
        <v>1.224</v>
      </c>
      <c r="BB64" s="2">
        <v>1188.99</v>
      </c>
      <c r="BC64" s="2">
        <v>1.655</v>
      </c>
      <c r="BD64" s="2">
        <v>0.11027371326780469</v>
      </c>
      <c r="BE64" s="2">
        <v>0</v>
      </c>
      <c r="BF64" s="2">
        <v>52.9</v>
      </c>
      <c r="BG64">
        <v>220.53</v>
      </c>
      <c r="BH64" s="1">
        <f t="shared" si="3"/>
        <v>0.15645424272981889</v>
      </c>
      <c r="BI64">
        <f t="shared" si="12"/>
        <v>34.502854149206961</v>
      </c>
      <c r="BJ64">
        <f t="shared" si="1"/>
        <v>326.39999999999998</v>
      </c>
    </row>
    <row r="65" spans="1:62" x14ac:dyDescent="0.25">
      <c r="A65" s="1"/>
      <c r="B65" s="2">
        <v>3100</v>
      </c>
      <c r="C65" s="2">
        <v>0.182</v>
      </c>
      <c r="D65" s="2">
        <v>39.715000000000003</v>
      </c>
      <c r="E65" s="2">
        <v>1.1439999999999999</v>
      </c>
      <c r="F65" s="2">
        <v>1254.5999999999999</v>
      </c>
      <c r="G65" s="2">
        <v>1.522</v>
      </c>
      <c r="H65" s="2">
        <v>0</v>
      </c>
      <c r="I65" s="2">
        <v>0</v>
      </c>
      <c r="J65" s="1">
        <v>222.17</v>
      </c>
      <c r="K65" s="1"/>
      <c r="L65" s="2">
        <v>3.2787441043269998E-3</v>
      </c>
      <c r="M65" s="1">
        <f t="shared" ref="M65:M74" si="17">J65*H65*$E$90*50</f>
        <v>0</v>
      </c>
      <c r="N65" s="1">
        <f t="shared" si="13"/>
        <v>1.0334947710153333</v>
      </c>
      <c r="O65" s="1">
        <v>0</v>
      </c>
      <c r="P65">
        <f t="shared" si="14"/>
        <v>1.0334947710153333</v>
      </c>
      <c r="Q65" s="2">
        <v>3100</v>
      </c>
      <c r="R65" s="2">
        <v>0.193</v>
      </c>
      <c r="S65" s="2">
        <v>39.807000000000002</v>
      </c>
      <c r="T65" s="2">
        <v>1.208</v>
      </c>
      <c r="U65" s="2">
        <v>1270.01</v>
      </c>
      <c r="V65" s="2">
        <v>1.593</v>
      </c>
      <c r="W65" s="2">
        <v>0</v>
      </c>
      <c r="X65" s="2">
        <v>0</v>
      </c>
      <c r="Y65" s="2">
        <v>222.18</v>
      </c>
      <c r="Z65" s="2">
        <f t="shared" si="9"/>
        <v>0</v>
      </c>
      <c r="AA65" s="1"/>
      <c r="AB65" s="2">
        <v>3100</v>
      </c>
      <c r="AC65" s="2">
        <v>0.19400000000000001</v>
      </c>
      <c r="AD65" s="2">
        <v>39.593000000000004</v>
      </c>
      <c r="AE65" s="2">
        <v>1.2030000000000001</v>
      </c>
      <c r="AF65" s="2">
        <v>1213.21</v>
      </c>
      <c r="AG65" s="2">
        <v>1.6140000000000001</v>
      </c>
      <c r="AH65" s="2">
        <v>9.6404700214890948E-2</v>
      </c>
      <c r="AI65" s="2">
        <v>0</v>
      </c>
      <c r="AJ65">
        <v>222.2</v>
      </c>
      <c r="AK65">
        <f t="shared" si="2"/>
        <v>0.1367771513333047</v>
      </c>
      <c r="AL65" s="1">
        <f t="shared" si="11"/>
        <v>30.391883026260302</v>
      </c>
      <c r="AM65" s="2">
        <v>3100</v>
      </c>
      <c r="AN65" s="2">
        <v>0.19600000000000001</v>
      </c>
      <c r="AO65" s="2">
        <v>39.296999999999997</v>
      </c>
      <c r="AP65" s="2">
        <v>1.2110000000000001</v>
      </c>
      <c r="AQ65" s="2">
        <v>1195.5899999999999</v>
      </c>
      <c r="AR65" s="2">
        <v>1.6339999999999999</v>
      </c>
      <c r="AS65" s="2">
        <v>0.10336008696858756</v>
      </c>
      <c r="AT65" s="2">
        <v>0</v>
      </c>
      <c r="AU65" s="2">
        <v>222.21</v>
      </c>
      <c r="AV65" s="2">
        <f t="shared" si="7"/>
        <v>0.14664532150002318</v>
      </c>
      <c r="AW65" s="1">
        <f t="shared" si="8"/>
        <v>32.586056890520155</v>
      </c>
      <c r="AX65" s="2">
        <v>3100</v>
      </c>
      <c r="AY65" s="2">
        <v>0.19900000000000001</v>
      </c>
      <c r="AZ65" s="2">
        <v>39.009</v>
      </c>
      <c r="BA65" s="2">
        <v>1.2230000000000001</v>
      </c>
      <c r="BB65" s="2">
        <v>1188.0899999999999</v>
      </c>
      <c r="BC65" s="2">
        <v>1.653</v>
      </c>
      <c r="BD65" s="2">
        <v>0.10952872128518204</v>
      </c>
      <c r="BE65" s="2">
        <v>0</v>
      </c>
      <c r="BF65" s="2">
        <v>53.4</v>
      </c>
      <c r="BG65">
        <v>222.03</v>
      </c>
      <c r="BH65" s="1">
        <f t="shared" ref="BH65:BH78" si="18">BD65*$BG$92*50</f>
        <v>0.15539726230332371</v>
      </c>
      <c r="BI65">
        <f t="shared" si="12"/>
        <v>34.502854149206961</v>
      </c>
      <c r="BJ65">
        <f t="shared" si="1"/>
        <v>326.89999999999998</v>
      </c>
    </row>
    <row r="66" spans="1:62" x14ac:dyDescent="0.25">
      <c r="A66" s="1"/>
      <c r="B66" s="2">
        <v>3150</v>
      </c>
      <c r="C66" s="2">
        <v>0.17399999999999999</v>
      </c>
      <c r="D66" s="2">
        <v>40.335999999999999</v>
      </c>
      <c r="E66" s="2">
        <v>1.1419999999999999</v>
      </c>
      <c r="F66" s="2">
        <v>1250.1099999999999</v>
      </c>
      <c r="G66" s="2">
        <v>1.5209999999999999</v>
      </c>
      <c r="H66" s="2">
        <v>5.9269828875958955E-2</v>
      </c>
      <c r="I66" s="2">
        <v>0</v>
      </c>
      <c r="J66" s="1">
        <v>223.76</v>
      </c>
      <c r="K66" s="1">
        <f t="shared" ref="K66:K78" si="19">(N66-1300*I66*$E$89*50)/$E$89/50/J66</f>
        <v>3.1827874410432666E-2</v>
      </c>
      <c r="L66" s="2">
        <v>3.1827874410432666E-2</v>
      </c>
      <c r="M66" s="1">
        <f t="shared" si="17"/>
        <v>15.898645987858522</v>
      </c>
      <c r="N66" s="1">
        <f t="shared" si="13"/>
        <v>10.104281455541333</v>
      </c>
      <c r="O66">
        <f t="shared" ref="O66:O82" si="20">L66+H66</f>
        <v>9.1097703286391621E-2</v>
      </c>
      <c r="P66">
        <f t="shared" si="14"/>
        <v>26.002927443399855</v>
      </c>
      <c r="Q66" s="2">
        <v>3150</v>
      </c>
      <c r="R66" s="2">
        <v>0.184</v>
      </c>
      <c r="S66" s="2">
        <v>40.436</v>
      </c>
      <c r="T66" s="2">
        <v>1.204</v>
      </c>
      <c r="U66" s="2">
        <v>1261.1099999999999</v>
      </c>
      <c r="V66" s="2">
        <v>1.5920000000000001</v>
      </c>
      <c r="W66" s="2">
        <v>0</v>
      </c>
      <c r="X66" s="2">
        <v>0</v>
      </c>
      <c r="Y66" s="2">
        <v>223.77</v>
      </c>
      <c r="Z66" s="2">
        <f t="shared" si="9"/>
        <v>0</v>
      </c>
      <c r="AA66" s="1"/>
      <c r="AB66" s="2">
        <v>3150</v>
      </c>
      <c r="AC66" s="2">
        <v>0.186</v>
      </c>
      <c r="AD66" s="2">
        <v>40.194000000000003</v>
      </c>
      <c r="AE66" s="2">
        <v>1.2</v>
      </c>
      <c r="AF66" s="2">
        <v>1208.4100000000001</v>
      </c>
      <c r="AG66" s="2">
        <v>1.6120000000000001</v>
      </c>
      <c r="AH66" s="2">
        <v>9.5719756860220606E-2</v>
      </c>
      <c r="AI66" s="2">
        <v>0</v>
      </c>
      <c r="AJ66">
        <v>223.79</v>
      </c>
      <c r="AK66">
        <f t="shared" ref="AK66:AK71" si="21">AH66*$AJ$86*50</f>
        <v>0.13580536675570984</v>
      </c>
      <c r="AL66" s="1">
        <f t="shared" si="11"/>
        <v>30.391883026260302</v>
      </c>
      <c r="AM66" s="2">
        <v>3150</v>
      </c>
      <c r="AN66" s="2">
        <v>0.188</v>
      </c>
      <c r="AO66" s="2">
        <v>39.89</v>
      </c>
      <c r="AP66" s="2">
        <v>1.21</v>
      </c>
      <c r="AQ66" s="2">
        <v>1194.3800000000001</v>
      </c>
      <c r="AR66" s="2">
        <v>1.6319999999999999</v>
      </c>
      <c r="AS66" s="2">
        <v>0.10263034507927005</v>
      </c>
      <c r="AT66" s="2">
        <v>0</v>
      </c>
      <c r="AU66" s="2">
        <v>223.79</v>
      </c>
      <c r="AV66" s="2">
        <f t="shared" si="7"/>
        <v>0.14560997761526501</v>
      </c>
      <c r="AW66" s="1">
        <f t="shared" si="8"/>
        <v>32.586056890520155</v>
      </c>
      <c r="AX66" s="2">
        <v>3150</v>
      </c>
      <c r="AY66" s="2">
        <v>0.191</v>
      </c>
      <c r="AZ66" s="2">
        <v>39.598999999999997</v>
      </c>
      <c r="BA66" s="2">
        <v>1.222</v>
      </c>
      <c r="BB66" s="2">
        <v>1187.19</v>
      </c>
      <c r="BC66" s="2">
        <v>1.651</v>
      </c>
      <c r="BD66" s="2">
        <v>0.10889603254052019</v>
      </c>
      <c r="BE66" s="2">
        <v>0</v>
      </c>
      <c r="BF66" s="2">
        <v>53.9</v>
      </c>
      <c r="BG66">
        <v>223.32</v>
      </c>
      <c r="BH66" s="1">
        <f t="shared" si="18"/>
        <v>0.15449961557051298</v>
      </c>
      <c r="BI66">
        <f t="shared" si="12"/>
        <v>34.502854149206954</v>
      </c>
      <c r="BJ66">
        <f t="shared" si="1"/>
        <v>327.39999999999998</v>
      </c>
    </row>
    <row r="67" spans="1:62" x14ac:dyDescent="0.25">
      <c r="A67" s="1"/>
      <c r="B67" s="2">
        <v>3200</v>
      </c>
      <c r="C67" s="2">
        <v>0.16700000000000001</v>
      </c>
      <c r="D67" s="2">
        <v>40.954999999999998</v>
      </c>
      <c r="E67" s="2">
        <v>1.1399999999999999</v>
      </c>
      <c r="F67" s="2">
        <v>1246.45</v>
      </c>
      <c r="G67" s="2">
        <v>1.52</v>
      </c>
      <c r="H67" s="2">
        <v>5.8859475010139252E-2</v>
      </c>
      <c r="I67" s="2">
        <v>3.0599999999999998E-3</v>
      </c>
      <c r="J67" s="1">
        <v>225.32</v>
      </c>
      <c r="K67" s="1">
        <f>(N67-1300*I67*$E$89*50)/$E$89/50/J67</f>
        <v>1.4143462796852278E-2</v>
      </c>
      <c r="L67" s="2">
        <v>3.1798353618794406E-2</v>
      </c>
      <c r="M67" s="1">
        <f t="shared" si="17"/>
        <v>15.898645987858522</v>
      </c>
      <c r="N67" s="1">
        <f t="shared" si="13"/>
        <v>10.165288836414028</v>
      </c>
      <c r="O67">
        <f t="shared" si="20"/>
        <v>9.0657828628933651E-2</v>
      </c>
      <c r="P67">
        <f t="shared" si="14"/>
        <v>26.06393482427255</v>
      </c>
      <c r="Q67" s="2">
        <v>3200</v>
      </c>
      <c r="R67" s="2">
        <v>0.17599999999999999</v>
      </c>
      <c r="S67" s="2">
        <v>41.058999999999997</v>
      </c>
      <c r="T67" s="2">
        <v>1.2</v>
      </c>
      <c r="U67" s="2">
        <v>1251.29</v>
      </c>
      <c r="V67" s="2">
        <v>1.59</v>
      </c>
      <c r="W67" s="2">
        <v>8.0223617819332599E-2</v>
      </c>
      <c r="X67" s="2">
        <v>0</v>
      </c>
      <c r="Y67" s="2">
        <v>225.33</v>
      </c>
      <c r="Z67" s="2">
        <f t="shared" si="9"/>
        <v>0.11381974001808234</v>
      </c>
      <c r="AA67" s="1"/>
      <c r="AB67" s="2">
        <v>3200</v>
      </c>
      <c r="AC67" s="2">
        <v>0.17799999999999999</v>
      </c>
      <c r="AD67" s="2">
        <v>40.792999999999999</v>
      </c>
      <c r="AE67" s="2">
        <v>1.198</v>
      </c>
      <c r="AF67" s="2">
        <v>1204.8</v>
      </c>
      <c r="AG67" s="2">
        <v>1.611</v>
      </c>
      <c r="AH67" s="2">
        <v>9.5057130631234832E-2</v>
      </c>
      <c r="AI67" s="2">
        <v>0</v>
      </c>
      <c r="AJ67">
        <v>225.35</v>
      </c>
      <c r="AK67">
        <f t="shared" si="21"/>
        <v>0.13486524529070471</v>
      </c>
      <c r="AL67" s="1">
        <f t="shared" si="11"/>
        <v>30.391883026260306</v>
      </c>
      <c r="AM67" s="2">
        <v>3200</v>
      </c>
      <c r="AN67" s="2">
        <v>0.18</v>
      </c>
      <c r="AO67" s="2">
        <v>40.482999999999997</v>
      </c>
      <c r="AP67" s="2">
        <v>1.2090000000000001</v>
      </c>
      <c r="AQ67" s="2">
        <v>1193.3399999999999</v>
      </c>
      <c r="AR67" s="2">
        <v>1.631</v>
      </c>
      <c r="AS67" s="2">
        <v>0.10193344987258052</v>
      </c>
      <c r="AT67" s="2">
        <v>0</v>
      </c>
      <c r="AU67" s="2">
        <v>225.32</v>
      </c>
      <c r="AV67" s="2">
        <f t="shared" ref="AV67:AV78" si="22">AS67*$AQ$87*50</f>
        <v>0.14462123597780999</v>
      </c>
      <c r="AW67" s="1">
        <f t="shared" ref="AW67:AW82" si="23">AV67*AU67</f>
        <v>32.586056890520148</v>
      </c>
      <c r="AX67" s="2">
        <v>3200</v>
      </c>
      <c r="AY67" s="2">
        <v>0.182</v>
      </c>
      <c r="AZ67" s="2">
        <v>40.189</v>
      </c>
      <c r="BA67" s="2">
        <v>1.2210000000000001</v>
      </c>
      <c r="BB67" s="2">
        <v>1186.28</v>
      </c>
      <c r="BC67" s="2">
        <v>1.649</v>
      </c>
      <c r="BD67" s="2">
        <v>0.10828507430291641</v>
      </c>
      <c r="BE67" s="2">
        <v>0</v>
      </c>
      <c r="BF67" s="2">
        <v>54.4</v>
      </c>
      <c r="BG67">
        <v>224.58</v>
      </c>
      <c r="BH67" s="1">
        <f t="shared" si="18"/>
        <v>0.1536327996669648</v>
      </c>
      <c r="BI67">
        <f t="shared" si="12"/>
        <v>34.502854149206961</v>
      </c>
      <c r="BJ67">
        <f t="shared" ref="BJ67:BJ83" si="24">BF67+273.5</f>
        <v>327.9</v>
      </c>
    </row>
    <row r="68" spans="1:62" x14ac:dyDescent="0.25">
      <c r="A68" s="1"/>
      <c r="B68" s="2">
        <v>3250</v>
      </c>
      <c r="C68" s="2">
        <v>0.16</v>
      </c>
      <c r="D68" s="2">
        <v>41.572000000000003</v>
      </c>
      <c r="E68" s="2">
        <v>1.139</v>
      </c>
      <c r="F68" s="2">
        <v>1243.52</v>
      </c>
      <c r="G68" s="2">
        <v>1.518</v>
      </c>
      <c r="H68" s="2">
        <v>5.8465071897745434E-2</v>
      </c>
      <c r="I68" s="2">
        <v>3.7599999999999999E-3</v>
      </c>
      <c r="J68" s="1">
        <v>226.84</v>
      </c>
      <c r="K68" s="1">
        <f t="shared" si="19"/>
        <v>1.0221339659448245E-2</v>
      </c>
      <c r="L68" s="1">
        <v>3.176956748522853E-2</v>
      </c>
      <c r="M68" s="1">
        <f t="shared" si="17"/>
        <v>15.898645987858522</v>
      </c>
      <c r="N68" s="1">
        <f t="shared" si="13"/>
        <v>10.224599059683591</v>
      </c>
      <c r="O68">
        <f t="shared" si="20"/>
        <v>9.0234639382973963E-2</v>
      </c>
      <c r="P68">
        <f t="shared" si="14"/>
        <v>26.123245047542113</v>
      </c>
      <c r="Q68" s="2">
        <v>3250</v>
      </c>
      <c r="R68" s="2">
        <v>0.16800000000000001</v>
      </c>
      <c r="S68" s="2">
        <v>41.677999999999997</v>
      </c>
      <c r="T68" s="2">
        <v>1.196</v>
      </c>
      <c r="U68" s="2">
        <v>1241.0999999999999</v>
      </c>
      <c r="V68" s="2">
        <v>1.589</v>
      </c>
      <c r="W68" s="2">
        <v>8.7443751832621583E-2</v>
      </c>
      <c r="X68" s="2">
        <v>0</v>
      </c>
      <c r="Y68" s="2">
        <v>226.85</v>
      </c>
      <c r="Z68" s="2">
        <f t="shared" si="9"/>
        <v>0.12406352855101765</v>
      </c>
      <c r="AA68" s="1"/>
      <c r="AB68" s="2">
        <v>3250</v>
      </c>
      <c r="AC68" s="2">
        <v>0.17</v>
      </c>
      <c r="AD68" s="2">
        <v>41.390999999999998</v>
      </c>
      <c r="AE68" s="2">
        <v>1.196</v>
      </c>
      <c r="AF68" s="2">
        <v>1202.07</v>
      </c>
      <c r="AG68" s="2">
        <v>1.609</v>
      </c>
      <c r="AH68" s="2">
        <v>9.4420260006826684E-2</v>
      </c>
      <c r="AI68" s="2">
        <v>0</v>
      </c>
      <c r="AJ68">
        <v>226.87</v>
      </c>
      <c r="AK68">
        <f t="shared" si="21"/>
        <v>0.13396166538661042</v>
      </c>
      <c r="AL68" s="1">
        <f t="shared" si="11"/>
        <v>30.391883026260306</v>
      </c>
      <c r="AM68" s="2">
        <v>3250</v>
      </c>
      <c r="AN68" s="2">
        <v>0.17199999999999999</v>
      </c>
      <c r="AO68" s="2">
        <v>41.075000000000003</v>
      </c>
      <c r="AP68" s="2">
        <v>1.208</v>
      </c>
      <c r="AQ68" s="2">
        <v>1192.3800000000001</v>
      </c>
      <c r="AR68" s="2">
        <v>1.629</v>
      </c>
      <c r="AS68" s="2">
        <v>0.10127720665530401</v>
      </c>
      <c r="AT68" s="2">
        <v>0</v>
      </c>
      <c r="AU68" s="2">
        <v>226.78</v>
      </c>
      <c r="AV68" s="2">
        <f t="shared" si="22"/>
        <v>0.14369017060816716</v>
      </c>
      <c r="AW68" s="1">
        <f t="shared" si="23"/>
        <v>32.586056890520148</v>
      </c>
      <c r="AX68" s="2">
        <v>3250</v>
      </c>
      <c r="AY68" s="2">
        <v>0.17399999999999999</v>
      </c>
      <c r="AZ68" s="2">
        <v>40.777999999999999</v>
      </c>
      <c r="BA68" s="2">
        <v>1.22</v>
      </c>
      <c r="BB68" s="2">
        <v>1185.3499999999999</v>
      </c>
      <c r="BC68" s="2">
        <v>1.647</v>
      </c>
      <c r="BD68" s="2">
        <v>0.10769523930272781</v>
      </c>
      <c r="BE68" s="2">
        <v>0</v>
      </c>
      <c r="BF68" s="2">
        <v>54.9</v>
      </c>
      <c r="BG68">
        <v>225.81</v>
      </c>
      <c r="BH68" s="1">
        <f t="shared" si="18"/>
        <v>0.1527959530100835</v>
      </c>
      <c r="BI68">
        <f t="shared" si="12"/>
        <v>34.502854149206954</v>
      </c>
      <c r="BJ68">
        <f t="shared" si="24"/>
        <v>328.4</v>
      </c>
    </row>
    <row r="69" spans="1:62" x14ac:dyDescent="0.25">
      <c r="A69" s="1"/>
      <c r="B69" s="2">
        <v>3300</v>
      </c>
      <c r="C69" s="2">
        <v>0.152</v>
      </c>
      <c r="D69" s="2">
        <v>42.188000000000002</v>
      </c>
      <c r="E69" s="2">
        <v>1.137</v>
      </c>
      <c r="F69" s="2">
        <v>1241.56</v>
      </c>
      <c r="G69" s="2">
        <v>1.5169999999999999</v>
      </c>
      <c r="H69" s="2">
        <v>5.7674138610393597E-2</v>
      </c>
      <c r="I69" s="2">
        <v>4.4000000000000003E-3</v>
      </c>
      <c r="J69" s="1">
        <v>228.41</v>
      </c>
      <c r="K69" s="1">
        <f t="shared" si="19"/>
        <v>6.6971249082983025E-3</v>
      </c>
      <c r="L69" s="1">
        <v>3.1739811305566377E-2</v>
      </c>
      <c r="M69" s="1">
        <f t="shared" si="17"/>
        <v>15.792113004691775</v>
      </c>
      <c r="N69" s="1">
        <f t="shared" si="13"/>
        <v>10.28572242965353</v>
      </c>
      <c r="O69">
        <f t="shared" si="20"/>
        <v>8.9413949915959967E-2</v>
      </c>
      <c r="P69">
        <f t="shared" si="14"/>
        <v>26.077835434345303</v>
      </c>
      <c r="Q69" s="2">
        <v>3300</v>
      </c>
      <c r="R69" s="2">
        <v>0.16</v>
      </c>
      <c r="S69" s="2">
        <v>42.290999999999997</v>
      </c>
      <c r="T69" s="2">
        <v>1.1919999999999999</v>
      </c>
      <c r="U69" s="2">
        <v>1231.27</v>
      </c>
      <c r="V69" s="2">
        <v>1.5880000000000001</v>
      </c>
      <c r="W69" s="2">
        <v>8.6842724381534925E-2</v>
      </c>
      <c r="X69" s="2">
        <v>0</v>
      </c>
      <c r="Y69" s="2">
        <v>228.42</v>
      </c>
      <c r="Z69" s="2">
        <f t="shared" si="9"/>
        <v>0.12321080225811383</v>
      </c>
      <c r="AA69" s="1"/>
      <c r="AB69" s="2">
        <v>3300</v>
      </c>
      <c r="AC69" s="2">
        <v>0.16200000000000001</v>
      </c>
      <c r="AD69" s="2">
        <v>41.987000000000002</v>
      </c>
      <c r="AE69" s="2">
        <v>1.1950000000000001</v>
      </c>
      <c r="AF69" s="2">
        <v>1200.27</v>
      </c>
      <c r="AG69" s="2">
        <v>1.607</v>
      </c>
      <c r="AH69" s="2">
        <v>9.3775442751603419E-2</v>
      </c>
      <c r="AI69" s="2">
        <v>0</v>
      </c>
      <c r="AJ69">
        <v>228.43</v>
      </c>
      <c r="AK69">
        <f t="shared" si="21"/>
        <v>0.13304681095416673</v>
      </c>
      <c r="AL69" s="1">
        <f t="shared" si="11"/>
        <v>30.391883026260309</v>
      </c>
      <c r="AM69" s="2">
        <v>3300</v>
      </c>
      <c r="AN69" s="2">
        <v>0.16400000000000001</v>
      </c>
      <c r="AO69" s="2">
        <v>41.667000000000002</v>
      </c>
      <c r="AP69" s="2">
        <v>1.2070000000000001</v>
      </c>
      <c r="AQ69" s="2">
        <v>1191.52</v>
      </c>
      <c r="AR69" s="2">
        <v>1.627</v>
      </c>
      <c r="AS69" s="2">
        <v>0.10065581963927532</v>
      </c>
      <c r="AT69" s="2">
        <v>0</v>
      </c>
      <c r="AU69" s="2">
        <v>228.18</v>
      </c>
      <c r="AV69" s="2">
        <f t="shared" si="22"/>
        <v>0.1428085585525469</v>
      </c>
      <c r="AW69" s="1">
        <f t="shared" si="23"/>
        <v>32.586056890520155</v>
      </c>
      <c r="AX69" s="2">
        <v>3300</v>
      </c>
      <c r="AY69" s="2">
        <v>0.16600000000000001</v>
      </c>
      <c r="AZ69" s="2">
        <v>41.366</v>
      </c>
      <c r="BA69" s="2">
        <v>1.218</v>
      </c>
      <c r="BB69" s="2">
        <v>1184.47</v>
      </c>
      <c r="BC69" s="2">
        <v>1.6459999999999999</v>
      </c>
      <c r="BD69" s="2">
        <v>0.10708349619968723</v>
      </c>
      <c r="BE69" s="2">
        <v>0</v>
      </c>
      <c r="BF69" s="2">
        <v>55.3</v>
      </c>
      <c r="BG69">
        <v>227.1</v>
      </c>
      <c r="BH69" s="1">
        <f t="shared" si="18"/>
        <v>0.15192802355441198</v>
      </c>
      <c r="BI69">
        <f t="shared" si="12"/>
        <v>34.502854149206961</v>
      </c>
      <c r="BJ69">
        <f t="shared" si="24"/>
        <v>328.8</v>
      </c>
    </row>
    <row r="70" spans="1:62" x14ac:dyDescent="0.25">
      <c r="A70" s="1"/>
      <c r="B70" s="2">
        <v>3350</v>
      </c>
      <c r="C70" s="2">
        <v>0.14199999999999999</v>
      </c>
      <c r="D70" s="2">
        <v>42.805999999999997</v>
      </c>
      <c r="E70" s="2">
        <v>1.2549999999999999</v>
      </c>
      <c r="F70" s="2">
        <v>1239.6500000000001</v>
      </c>
      <c r="G70" s="2">
        <v>1.66</v>
      </c>
      <c r="H70" s="2">
        <v>5.729038009915631E-2</v>
      </c>
      <c r="I70" s="2">
        <v>4.8799999999999998E-3</v>
      </c>
      <c r="J70" s="1">
        <v>229.94</v>
      </c>
      <c r="K70" s="1">
        <f t="shared" si="19"/>
        <v>4.1209845517520237E-3</v>
      </c>
      <c r="L70" s="1">
        <v>3.1710790588109328E-2</v>
      </c>
      <c r="M70" s="1">
        <f t="shared" si="17"/>
        <v>15.792113004691775</v>
      </c>
      <c r="N70" s="1">
        <f t="shared" si="13"/>
        <v>10.345153584934135</v>
      </c>
      <c r="O70">
        <f t="shared" si="20"/>
        <v>8.9001170687265638E-2</v>
      </c>
      <c r="P70">
        <f t="shared" si="14"/>
        <v>26.137266589625909</v>
      </c>
      <c r="Q70" s="2">
        <v>3350</v>
      </c>
      <c r="R70" s="2">
        <v>0.15</v>
      </c>
      <c r="S70" s="2">
        <v>42.902999999999999</v>
      </c>
      <c r="T70" s="2">
        <v>1.3120000000000001</v>
      </c>
      <c r="U70" s="2">
        <v>1222.6199999999999</v>
      </c>
      <c r="V70" s="2">
        <v>1.7370000000000001</v>
      </c>
      <c r="W70" s="2">
        <v>8.6261154562663964E-2</v>
      </c>
      <c r="X70" s="2">
        <v>0</v>
      </c>
      <c r="Y70" s="2">
        <v>229.96</v>
      </c>
      <c r="Z70" s="2">
        <f t="shared" si="9"/>
        <v>0.12238568208296381</v>
      </c>
      <c r="AA70" s="1"/>
      <c r="AB70" s="2">
        <v>3350</v>
      </c>
      <c r="AC70" s="2">
        <v>0.151</v>
      </c>
      <c r="AD70" s="2">
        <v>42.585000000000001</v>
      </c>
      <c r="AE70" s="2">
        <v>1.3180000000000001</v>
      </c>
      <c r="AF70" s="2">
        <v>1198.1400000000001</v>
      </c>
      <c r="AG70" s="2">
        <v>1.7589999999999999</v>
      </c>
      <c r="AH70" s="2">
        <v>9.3155574636872227E-2</v>
      </c>
      <c r="AI70" s="2">
        <v>0</v>
      </c>
      <c r="AJ70">
        <v>229.95</v>
      </c>
      <c r="AK70">
        <f t="shared" si="21"/>
        <v>0.13216735388675932</v>
      </c>
      <c r="AL70" s="1">
        <f t="shared" si="11"/>
        <v>30.391883026260306</v>
      </c>
      <c r="AM70" s="2">
        <v>3350</v>
      </c>
      <c r="AN70" s="2">
        <v>0.153</v>
      </c>
      <c r="AO70" s="2">
        <v>42.261000000000003</v>
      </c>
      <c r="AP70" s="2">
        <v>1.3320000000000001</v>
      </c>
      <c r="AQ70" s="2">
        <v>1189.8399999999999</v>
      </c>
      <c r="AR70" s="2">
        <v>1.78</v>
      </c>
      <c r="AS70" s="2">
        <v>0.10010741805905872</v>
      </c>
      <c r="AT70" s="2">
        <v>0</v>
      </c>
      <c r="AU70" s="2">
        <v>229.43</v>
      </c>
      <c r="AV70" s="2">
        <f t="shared" si="22"/>
        <v>0.14203049684226191</v>
      </c>
      <c r="AW70" s="1">
        <f t="shared" si="23"/>
        <v>32.586056890520148</v>
      </c>
      <c r="AX70" s="2">
        <v>3350</v>
      </c>
      <c r="AY70" s="2">
        <v>0.155</v>
      </c>
      <c r="AZ70" s="2">
        <v>41.957000000000001</v>
      </c>
      <c r="BA70" s="2">
        <v>1.345</v>
      </c>
      <c r="BB70" s="2">
        <v>1182.7</v>
      </c>
      <c r="BC70" s="2">
        <v>1.8009999999999999</v>
      </c>
      <c r="BD70" s="2">
        <v>0.10649265189590544</v>
      </c>
      <c r="BE70" s="2">
        <v>0</v>
      </c>
      <c r="BF70" s="2">
        <v>55.7</v>
      </c>
      <c r="BG70">
        <v>228.36</v>
      </c>
      <c r="BH70" s="1">
        <f t="shared" si="18"/>
        <v>0.1510897449168285</v>
      </c>
      <c r="BI70">
        <f t="shared" ref="BI70:BI77" si="25">BH70*BG70</f>
        <v>34.502854149206961</v>
      </c>
      <c r="BJ70">
        <f t="shared" si="24"/>
        <v>329.2</v>
      </c>
    </row>
    <row r="71" spans="1:62" x14ac:dyDescent="0.25">
      <c r="A71" s="1"/>
      <c r="B71" s="2">
        <v>3400</v>
      </c>
      <c r="C71" s="2">
        <v>0.13200000000000001</v>
      </c>
      <c r="D71" s="2">
        <v>43.423000000000002</v>
      </c>
      <c r="E71" s="2">
        <v>1.254</v>
      </c>
      <c r="F71" s="2">
        <v>1238.6500000000001</v>
      </c>
      <c r="G71" s="2">
        <v>1.6579999999999999</v>
      </c>
      <c r="H71" s="2">
        <v>5.6879749568221075E-2</v>
      </c>
      <c r="I71" s="2">
        <v>5.2199999999999998E-3</v>
      </c>
      <c r="J71" s="1">
        <v>231.6</v>
      </c>
      <c r="K71" s="1">
        <f t="shared" si="19"/>
        <v>2.3787605817931021E-3</v>
      </c>
      <c r="L71" s="1">
        <v>3.1679278716508122E-2</v>
      </c>
      <c r="M71" s="1">
        <f t="shared" si="17"/>
        <v>15.792113004691775</v>
      </c>
      <c r="N71" s="1">
        <f t="shared" si="13"/>
        <v>10.409483614008485</v>
      </c>
      <c r="O71">
        <f t="shared" si="20"/>
        <v>8.8559028284729197E-2</v>
      </c>
      <c r="P71">
        <f t="shared" si="14"/>
        <v>26.201596618700258</v>
      </c>
      <c r="Q71" s="2">
        <v>3400</v>
      </c>
      <c r="R71" s="2">
        <v>0.13900000000000001</v>
      </c>
      <c r="S71" s="2">
        <v>43.511000000000003</v>
      </c>
      <c r="T71" s="2">
        <v>1.3080000000000001</v>
      </c>
      <c r="U71" s="2">
        <v>1215.8699999999999</v>
      </c>
      <c r="V71" s="2">
        <v>1.7350000000000001</v>
      </c>
      <c r="W71" s="2">
        <v>8.5642928517529596E-2</v>
      </c>
      <c r="X71" s="2">
        <v>0</v>
      </c>
      <c r="Y71" s="2">
        <v>231.62</v>
      </c>
      <c r="Z71" s="2">
        <f t="shared" si="9"/>
        <v>0.12150855475260493</v>
      </c>
      <c r="AA71" s="1"/>
      <c r="AB71" s="2">
        <v>3400</v>
      </c>
      <c r="AC71" s="2">
        <v>0.14000000000000001</v>
      </c>
      <c r="AD71" s="2">
        <v>43.183</v>
      </c>
      <c r="AE71" s="2">
        <v>1.3169999999999999</v>
      </c>
      <c r="AF71" s="2">
        <v>1197.1099999999999</v>
      </c>
      <c r="AG71" s="2">
        <v>1.7569999999999999</v>
      </c>
      <c r="AH71" s="2">
        <v>9.2499889402145125E-2</v>
      </c>
      <c r="AI71" s="2">
        <v>0</v>
      </c>
      <c r="AJ71">
        <v>231.58</v>
      </c>
      <c r="AK71">
        <f t="shared" si="21"/>
        <v>0.13123708017212327</v>
      </c>
      <c r="AL71" s="1">
        <f t="shared" si="11"/>
        <v>30.391883026260306</v>
      </c>
      <c r="AM71" s="2">
        <v>3400</v>
      </c>
      <c r="AN71" s="2">
        <v>0.14199999999999999</v>
      </c>
      <c r="AO71" s="2">
        <v>42.854999999999997</v>
      </c>
      <c r="AP71" s="2">
        <v>1.331</v>
      </c>
      <c r="AQ71" s="2">
        <v>1189.01</v>
      </c>
      <c r="AR71" s="2">
        <v>1.778</v>
      </c>
      <c r="AS71" s="2">
        <v>9.9504570337448417E-2</v>
      </c>
      <c r="AT71" s="2">
        <v>0</v>
      </c>
      <c r="AU71" s="2">
        <v>230.82</v>
      </c>
      <c r="AV71" s="2">
        <f t="shared" si="22"/>
        <v>0.14117518798423079</v>
      </c>
      <c r="AW71" s="1">
        <f t="shared" si="23"/>
        <v>32.586056890520148</v>
      </c>
      <c r="AX71" s="2">
        <v>3400</v>
      </c>
      <c r="AY71" s="2">
        <v>0.14399999999999999</v>
      </c>
      <c r="AZ71" s="2">
        <v>42.546999999999997</v>
      </c>
      <c r="BA71" s="2">
        <v>1.343</v>
      </c>
      <c r="BB71" s="2">
        <v>1181.83</v>
      </c>
      <c r="BC71" s="2">
        <v>1.7989999999999999</v>
      </c>
      <c r="BD71" s="2">
        <v>0.10584836555799333</v>
      </c>
      <c r="BE71" s="2">
        <v>0</v>
      </c>
      <c r="BF71" s="2">
        <v>55.9</v>
      </c>
      <c r="BG71">
        <v>229.75</v>
      </c>
      <c r="BH71" s="1">
        <f t="shared" si="18"/>
        <v>0.15017564373974737</v>
      </c>
      <c r="BI71">
        <f t="shared" si="25"/>
        <v>34.502854149206961</v>
      </c>
      <c r="BJ71">
        <f t="shared" si="24"/>
        <v>329.4</v>
      </c>
    </row>
    <row r="72" spans="1:62" x14ac:dyDescent="0.25">
      <c r="A72" s="1"/>
      <c r="B72" s="2">
        <v>3450</v>
      </c>
      <c r="C72" s="2">
        <v>0.122</v>
      </c>
      <c r="D72" s="2">
        <v>44.04</v>
      </c>
      <c r="E72" s="2">
        <v>1.254</v>
      </c>
      <c r="F72" s="2">
        <v>1237.8900000000001</v>
      </c>
      <c r="G72" s="2">
        <v>1.657</v>
      </c>
      <c r="H72" s="2">
        <v>5.6482227843759385E-2</v>
      </c>
      <c r="I72" s="2">
        <v>5.4299999999999999E-3</v>
      </c>
      <c r="J72" s="1">
        <v>233.23</v>
      </c>
      <c r="K72" s="1">
        <f t="shared" si="19"/>
        <v>1.382049853260966E-3</v>
      </c>
      <c r="L72" s="1">
        <v>3.1648310625888847E-2</v>
      </c>
      <c r="M72" s="1">
        <f t="shared" si="17"/>
        <v>15.792113004691775</v>
      </c>
      <c r="N72" s="1">
        <f t="shared" si="13"/>
        <v>10.472498111965541</v>
      </c>
      <c r="O72">
        <f t="shared" si="20"/>
        <v>8.8130538469648231E-2</v>
      </c>
      <c r="P72">
        <f t="shared" si="14"/>
        <v>26.264611116657314</v>
      </c>
      <c r="Q72" s="2">
        <v>3450</v>
      </c>
      <c r="R72" s="2">
        <v>0.128</v>
      </c>
      <c r="S72" s="2">
        <v>44.116</v>
      </c>
      <c r="T72" s="2">
        <v>1.306</v>
      </c>
      <c r="U72" s="2">
        <v>1210.68</v>
      </c>
      <c r="V72" s="2">
        <v>1.734</v>
      </c>
      <c r="W72" s="2">
        <v>8.5048083961714135E-2</v>
      </c>
      <c r="X72" s="2">
        <v>0</v>
      </c>
      <c r="Y72" s="2">
        <v>233.24</v>
      </c>
      <c r="Z72" s="2">
        <f t="shared" si="9"/>
        <v>0.120664600633675</v>
      </c>
      <c r="AA72" s="1"/>
      <c r="AB72" s="2">
        <v>3450</v>
      </c>
      <c r="AC72" s="2">
        <v>0.13</v>
      </c>
      <c r="AD72" s="2">
        <v>43.78</v>
      </c>
      <c r="AE72" s="2">
        <v>1.3160000000000001</v>
      </c>
      <c r="AF72" s="2">
        <v>1196.21</v>
      </c>
      <c r="AG72" s="2">
        <v>1.7549999999999999</v>
      </c>
      <c r="AH72" s="2">
        <v>9.1880948733588277E-2</v>
      </c>
      <c r="AI72" s="2">
        <v>0</v>
      </c>
      <c r="AJ72">
        <v>233.14</v>
      </c>
      <c r="AK72">
        <f t="shared" ref="AK72:AK78" si="26">AH72*$AJ$86*50</f>
        <v>0.13035893894767225</v>
      </c>
      <c r="AL72" s="1">
        <f t="shared" si="11"/>
        <v>30.391883026260306</v>
      </c>
      <c r="AM72" s="2">
        <v>3450</v>
      </c>
      <c r="AN72" s="2">
        <v>0.13100000000000001</v>
      </c>
      <c r="AO72" s="2">
        <v>43.448</v>
      </c>
      <c r="AP72" s="2">
        <v>1.33</v>
      </c>
      <c r="AQ72" s="2">
        <v>1188.17</v>
      </c>
      <c r="AR72" s="2">
        <v>1.7769999999999999</v>
      </c>
      <c r="AS72" s="2">
        <v>9.8921719895296079E-2</v>
      </c>
      <c r="AT72" s="2">
        <v>0</v>
      </c>
      <c r="AU72" s="2">
        <v>232.18</v>
      </c>
      <c r="AV72" s="2">
        <f t="shared" si="22"/>
        <v>0.14034825088517594</v>
      </c>
      <c r="AW72" s="1">
        <f t="shared" si="23"/>
        <v>32.586056890520148</v>
      </c>
      <c r="AX72" s="2">
        <v>3450</v>
      </c>
      <c r="AY72" s="2">
        <v>0.13300000000000001</v>
      </c>
      <c r="AZ72" s="2">
        <v>43.137</v>
      </c>
      <c r="BA72" s="2">
        <v>1.3420000000000001</v>
      </c>
      <c r="BB72" s="2">
        <v>1180.94</v>
      </c>
      <c r="BC72" s="2">
        <v>1.7969999999999999</v>
      </c>
      <c r="BD72" s="2">
        <v>0.105216380335521</v>
      </c>
      <c r="BE72" s="2">
        <v>0</v>
      </c>
      <c r="BF72" s="2">
        <v>56.1</v>
      </c>
      <c r="BG72">
        <v>231.13</v>
      </c>
      <c r="BH72" s="1">
        <f t="shared" si="18"/>
        <v>0.14927899515081106</v>
      </c>
      <c r="BI72">
        <f t="shared" si="25"/>
        <v>34.502854149206961</v>
      </c>
      <c r="BJ72">
        <f t="shared" si="24"/>
        <v>329.6</v>
      </c>
    </row>
    <row r="73" spans="1:62" x14ac:dyDescent="0.25">
      <c r="A73" s="1"/>
      <c r="B73" s="2">
        <v>3500</v>
      </c>
      <c r="C73" s="2">
        <v>0.112</v>
      </c>
      <c r="D73" s="2">
        <v>44.656999999999996</v>
      </c>
      <c r="E73" s="2">
        <v>1.2529999999999999</v>
      </c>
      <c r="F73" s="2">
        <v>1237.24</v>
      </c>
      <c r="G73" s="2">
        <v>1.655</v>
      </c>
      <c r="H73" s="2">
        <v>5.6087835824072896E-2</v>
      </c>
      <c r="I73" s="2">
        <v>5.5199999999999997E-3</v>
      </c>
      <c r="J73" s="1">
        <v>234.87</v>
      </c>
      <c r="K73" s="1">
        <f t="shared" si="19"/>
        <v>1.0640548754319752E-3</v>
      </c>
      <c r="L73" s="1">
        <v>3.1617126787553573E-2</v>
      </c>
      <c r="M73" s="1">
        <f t="shared" si="17"/>
        <v>15.792113004691775</v>
      </c>
      <c r="N73" s="1">
        <f t="shared" si="13"/>
        <v>10.53574606292598</v>
      </c>
      <c r="O73">
        <f t="shared" si="20"/>
        <v>8.7704962611626469E-2</v>
      </c>
      <c r="P73">
        <f t="shared" si="14"/>
        <v>26.327859067617755</v>
      </c>
      <c r="Q73" s="2">
        <v>3500</v>
      </c>
      <c r="R73" s="2">
        <v>0.11700000000000001</v>
      </c>
      <c r="S73" s="2">
        <v>44.719000000000001</v>
      </c>
      <c r="T73" s="2">
        <v>1.3029999999999999</v>
      </c>
      <c r="U73" s="2">
        <v>1207.02</v>
      </c>
      <c r="V73" s="2">
        <v>1.732</v>
      </c>
      <c r="W73" s="2">
        <v>8.4457849462384313E-2</v>
      </c>
      <c r="X73" s="2">
        <v>0</v>
      </c>
      <c r="Y73" s="2">
        <v>234.87</v>
      </c>
      <c r="Z73" s="2">
        <f t="shared" si="9"/>
        <v>0.119827187175026</v>
      </c>
      <c r="AA73" s="1"/>
      <c r="AB73" s="2">
        <v>3500</v>
      </c>
      <c r="AC73" s="2">
        <v>0.11899999999999999</v>
      </c>
      <c r="AD73" s="2">
        <v>44.375999999999998</v>
      </c>
      <c r="AE73" s="2">
        <v>1.3149999999999999</v>
      </c>
      <c r="AF73" s="2">
        <v>1195.3499999999999</v>
      </c>
      <c r="AG73" s="2">
        <v>1.754</v>
      </c>
      <c r="AH73" s="2">
        <v>9.128190389802178E-2</v>
      </c>
      <c r="AI73" s="2">
        <v>0</v>
      </c>
      <c r="AJ73">
        <v>234.67</v>
      </c>
      <c r="AK73">
        <f t="shared" si="26"/>
        <v>0.12950902555188268</v>
      </c>
      <c r="AL73" s="1">
        <f t="shared" si="11"/>
        <v>30.391883026260306</v>
      </c>
      <c r="AM73" s="2">
        <v>3500</v>
      </c>
      <c r="AN73" s="2">
        <v>0.12</v>
      </c>
      <c r="AO73" s="2">
        <v>44.040999999999997</v>
      </c>
      <c r="AP73" s="2">
        <v>1.3280000000000001</v>
      </c>
      <c r="AQ73" s="2">
        <v>1187.32</v>
      </c>
      <c r="AR73" s="2">
        <v>1.7749999999999999</v>
      </c>
      <c r="AS73" s="2">
        <v>9.8341446907685037E-2</v>
      </c>
      <c r="AT73" s="2">
        <v>0</v>
      </c>
      <c r="AU73" s="2">
        <v>233.55</v>
      </c>
      <c r="AV73" s="2">
        <f t="shared" si="22"/>
        <v>0.13952497062950181</v>
      </c>
      <c r="AW73" s="1">
        <f t="shared" si="23"/>
        <v>32.586056890520148</v>
      </c>
      <c r="AX73" s="2">
        <v>3500</v>
      </c>
      <c r="AY73" s="2">
        <v>0.122</v>
      </c>
      <c r="AZ73" s="2">
        <v>43.726999999999997</v>
      </c>
      <c r="BA73" s="2">
        <v>1.341</v>
      </c>
      <c r="BB73" s="2">
        <v>1180.01</v>
      </c>
      <c r="BC73" s="2">
        <v>1.7949999999999999</v>
      </c>
      <c r="BD73" s="2">
        <v>0.10458739887729643</v>
      </c>
      <c r="BE73" s="2">
        <v>0</v>
      </c>
      <c r="BF73" s="2">
        <v>56.25</v>
      </c>
      <c r="BG73">
        <v>232.52</v>
      </c>
      <c r="BH73" s="1">
        <f t="shared" si="18"/>
        <v>0.14838660824534217</v>
      </c>
      <c r="BI73">
        <f t="shared" si="25"/>
        <v>34.502854149206961</v>
      </c>
      <c r="BJ73">
        <f t="shared" si="24"/>
        <v>329.75</v>
      </c>
    </row>
    <row r="74" spans="1:62" x14ac:dyDescent="0.25">
      <c r="A74" s="1"/>
      <c r="B74" s="2">
        <v>3550</v>
      </c>
      <c r="C74" s="2">
        <v>0.10100000000000001</v>
      </c>
      <c r="D74" s="2">
        <v>45.273000000000003</v>
      </c>
      <c r="E74" s="2">
        <v>1.252</v>
      </c>
      <c r="F74" s="2">
        <v>1236.6400000000001</v>
      </c>
      <c r="G74" s="2">
        <v>1.6539999999999999</v>
      </c>
      <c r="H74" s="2">
        <v>5.5698913365185412E-2</v>
      </c>
      <c r="I74" s="2">
        <v>5.5500000000000002E-3</v>
      </c>
      <c r="J74" s="1">
        <v>236.51</v>
      </c>
      <c r="K74" s="1">
        <f t="shared" si="19"/>
        <v>1.0798073843964362E-3</v>
      </c>
      <c r="L74" s="1">
        <v>3.1585917062634146E-2</v>
      </c>
      <c r="M74" s="1">
        <f t="shared" si="17"/>
        <v>15.792113004691775</v>
      </c>
      <c r="N74" s="1">
        <f t="shared" si="13"/>
        <v>10.598840210334405</v>
      </c>
      <c r="O74">
        <f t="shared" si="20"/>
        <v>8.7284830427819565E-2</v>
      </c>
      <c r="P74">
        <f t="shared" ref="P74:P82" si="27">M74+N74</f>
        <v>26.39095321502618</v>
      </c>
      <c r="Q74" s="2">
        <v>3550</v>
      </c>
      <c r="R74" s="2">
        <v>0.107</v>
      </c>
      <c r="S74" s="2">
        <v>45.320999999999998</v>
      </c>
      <c r="T74" s="2">
        <v>1.302</v>
      </c>
      <c r="U74" s="2">
        <v>1204.46</v>
      </c>
      <c r="V74" s="2">
        <v>1.73</v>
      </c>
      <c r="W74" s="2">
        <v>8.3882844651683885E-2</v>
      </c>
      <c r="X74" s="2">
        <v>0</v>
      </c>
      <c r="Y74" s="2">
        <v>236.48</v>
      </c>
      <c r="Z74" s="2">
        <f t="shared" si="9"/>
        <v>0.11901138130834894</v>
      </c>
      <c r="AA74" s="1"/>
      <c r="AB74" s="2">
        <v>3550</v>
      </c>
      <c r="AC74" s="2">
        <v>0.108</v>
      </c>
      <c r="AD74" s="2">
        <v>44.972999999999999</v>
      </c>
      <c r="AE74" s="2">
        <v>1.3140000000000001</v>
      </c>
      <c r="AF74" s="2">
        <v>1194.51</v>
      </c>
      <c r="AG74" s="2">
        <v>1.752</v>
      </c>
      <c r="AH74" s="2">
        <v>9.0705980639180089E-2</v>
      </c>
      <c r="AI74" s="2">
        <v>0</v>
      </c>
      <c r="AJ74">
        <v>236.16</v>
      </c>
      <c r="AK74">
        <f>AH74*$AJ$86*50</f>
        <v>0.12869191660848708</v>
      </c>
      <c r="AL74" s="1">
        <f t="shared" si="11"/>
        <v>30.391883026260309</v>
      </c>
      <c r="AM74" s="2">
        <v>3550</v>
      </c>
      <c r="AN74" s="2">
        <v>0.109</v>
      </c>
      <c r="AO74" s="2">
        <v>44.634</v>
      </c>
      <c r="AP74" s="2">
        <v>1.327</v>
      </c>
      <c r="AQ74" s="2">
        <v>1186.44</v>
      </c>
      <c r="AR74" s="2">
        <v>1.7729999999999999</v>
      </c>
      <c r="AS74" s="2">
        <v>9.7763780382623941E-2</v>
      </c>
      <c r="AT74" s="2">
        <v>0</v>
      </c>
      <c r="AU74" s="2">
        <v>234.93</v>
      </c>
      <c r="AV74" s="2">
        <f t="shared" si="22"/>
        <v>0.13870538837321819</v>
      </c>
      <c r="AW74" s="1">
        <f t="shared" si="23"/>
        <v>32.586056890520148</v>
      </c>
      <c r="AX74" s="2">
        <v>3550</v>
      </c>
      <c r="AY74" s="2">
        <v>0.111</v>
      </c>
      <c r="AZ74" s="2">
        <v>44.316000000000003</v>
      </c>
      <c r="BA74" s="2">
        <v>1.34</v>
      </c>
      <c r="BB74" s="2">
        <v>1179.06</v>
      </c>
      <c r="BC74" s="2">
        <v>1.7929999999999999</v>
      </c>
      <c r="BD74" s="2">
        <v>0.10395256042980665</v>
      </c>
      <c r="BE74" s="2">
        <v>0</v>
      </c>
      <c r="BF74" s="2">
        <v>56.35</v>
      </c>
      <c r="BG74">
        <v>233.94</v>
      </c>
      <c r="BH74" s="1">
        <f t="shared" si="18"/>
        <v>0.14748591155512933</v>
      </c>
      <c r="BI74">
        <f t="shared" si="25"/>
        <v>34.502854149206954</v>
      </c>
      <c r="BJ74">
        <f t="shared" si="24"/>
        <v>329.85</v>
      </c>
    </row>
    <row r="75" spans="1:62" x14ac:dyDescent="0.25">
      <c r="A75" s="1"/>
      <c r="B75" s="2">
        <v>3600</v>
      </c>
      <c r="C75" s="2">
        <v>9.0999999999999998E-2</v>
      </c>
      <c r="D75" s="2">
        <v>45.889000000000003</v>
      </c>
      <c r="E75" s="2">
        <v>1.252</v>
      </c>
      <c r="F75" s="2">
        <v>1236.06</v>
      </c>
      <c r="G75" s="2">
        <v>1.6519999999999999</v>
      </c>
      <c r="H75" s="2">
        <v>5.5303736356003365E-2</v>
      </c>
      <c r="I75" s="2">
        <v>5.5700000000000003E-3</v>
      </c>
      <c r="J75" s="1">
        <v>238.2</v>
      </c>
      <c r="K75" s="1">
        <f t="shared" si="19"/>
        <v>1.1549041706520758E-3</v>
      </c>
      <c r="L75" s="1">
        <v>3.1553728687864505E-2</v>
      </c>
      <c r="M75" s="1">
        <f t="shared" ref="M75:M82" si="28">J75*H75*$E$90*50</f>
        <v>15.792113004691775</v>
      </c>
      <c r="N75" s="1">
        <f t="shared" si="13"/>
        <v>10.66369684272988</v>
      </c>
      <c r="O75">
        <f t="shared" si="20"/>
        <v>8.6857465043867876E-2</v>
      </c>
      <c r="P75">
        <f t="shared" si="27"/>
        <v>26.455809847421655</v>
      </c>
      <c r="Q75" s="2">
        <v>3600</v>
      </c>
      <c r="R75" s="2">
        <v>9.6000000000000002E-2</v>
      </c>
      <c r="S75" s="2">
        <v>45.920999999999999</v>
      </c>
      <c r="T75" s="2">
        <v>1.3009999999999999</v>
      </c>
      <c r="U75" s="2">
        <v>1202.8499999999999</v>
      </c>
      <c r="V75" s="2">
        <v>1.7290000000000001</v>
      </c>
      <c r="W75" s="2">
        <v>8.3308618299232307E-2</v>
      </c>
      <c r="X75" s="2">
        <v>0</v>
      </c>
      <c r="Y75" s="2">
        <v>238.11</v>
      </c>
      <c r="Z75" s="2">
        <f t="shared" si="9"/>
        <v>0.11819667990339909</v>
      </c>
      <c r="AA75" s="1"/>
      <c r="AB75" s="2">
        <v>3600</v>
      </c>
      <c r="AC75" s="2">
        <v>9.7000000000000003E-2</v>
      </c>
      <c r="AD75" s="2">
        <v>45.567999999999998</v>
      </c>
      <c r="AE75" s="2">
        <v>1.3129999999999999</v>
      </c>
      <c r="AF75" s="2">
        <v>1193.6600000000001</v>
      </c>
      <c r="AG75" s="2">
        <v>1.75</v>
      </c>
      <c r="AH75" s="2">
        <v>9.0141072158511915E-2</v>
      </c>
      <c r="AI75" s="2">
        <v>0</v>
      </c>
      <c r="AJ75">
        <v>237.64</v>
      </c>
      <c r="AK75">
        <f>AH75*$AJ$86*50</f>
        <v>0.12789043522243859</v>
      </c>
      <c r="AL75" s="1">
        <f t="shared" si="11"/>
        <v>30.391883026260306</v>
      </c>
      <c r="AM75" s="2">
        <v>3600</v>
      </c>
      <c r="AN75" s="2">
        <v>9.8000000000000004E-2</v>
      </c>
      <c r="AO75" s="2">
        <v>45.225999999999999</v>
      </c>
      <c r="AP75" s="2">
        <v>1.3260000000000001</v>
      </c>
      <c r="AQ75" s="2">
        <v>1185.54</v>
      </c>
      <c r="AR75" s="2">
        <v>1.7709999999999999</v>
      </c>
      <c r="AS75" s="2">
        <v>9.7164078709238696E-2</v>
      </c>
      <c r="AT75" s="2">
        <v>0</v>
      </c>
      <c r="AU75" s="2">
        <v>236.38</v>
      </c>
      <c r="AV75" s="2">
        <f t="shared" si="22"/>
        <v>0.13785454306844974</v>
      </c>
      <c r="AW75" s="1">
        <f t="shared" si="23"/>
        <v>32.586056890520148</v>
      </c>
      <c r="AX75" s="2">
        <v>3600</v>
      </c>
      <c r="AY75" s="2">
        <v>0.1</v>
      </c>
      <c r="AZ75" s="2">
        <v>44.904000000000003</v>
      </c>
      <c r="BA75" s="2">
        <v>1.339</v>
      </c>
      <c r="BB75" s="2">
        <v>1178.08</v>
      </c>
      <c r="BC75" s="2">
        <v>1.7909999999999999</v>
      </c>
      <c r="BD75" s="2">
        <v>0.10330343650205585</v>
      </c>
      <c r="BE75" s="2">
        <v>0</v>
      </c>
      <c r="BF75" s="2">
        <v>56.35</v>
      </c>
      <c r="BG75">
        <v>235.41</v>
      </c>
      <c r="BH75" s="1">
        <f t="shared" si="18"/>
        <v>0.14656494689778243</v>
      </c>
      <c r="BI75">
        <f t="shared" si="25"/>
        <v>34.502854149206961</v>
      </c>
      <c r="BJ75">
        <f t="shared" si="24"/>
        <v>329.85</v>
      </c>
    </row>
    <row r="76" spans="1:62" x14ac:dyDescent="0.25">
      <c r="A76" s="1"/>
      <c r="B76" s="2">
        <v>3650</v>
      </c>
      <c r="C76" s="2">
        <v>8.1000000000000003E-2</v>
      </c>
      <c r="D76" s="2">
        <v>46.503999999999998</v>
      </c>
      <c r="E76" s="2">
        <v>1.2509999999999999</v>
      </c>
      <c r="F76" s="2">
        <v>1235.48</v>
      </c>
      <c r="G76" s="2">
        <v>1.651</v>
      </c>
      <c r="H76" s="2">
        <v>5.4895820310872194E-2</v>
      </c>
      <c r="I76" s="2">
        <v>5.5799999999999999E-3</v>
      </c>
      <c r="J76" s="1">
        <v>239.97</v>
      </c>
      <c r="K76" s="1">
        <f t="shared" si="19"/>
        <v>1.2912084204344998E-3</v>
      </c>
      <c r="L76" s="1">
        <v>3.1519987017759162E-2</v>
      </c>
      <c r="M76" s="1">
        <f t="shared" si="28"/>
        <v>15.792113004691775</v>
      </c>
      <c r="N76" s="1">
        <f t="shared" si="13"/>
        <v>10.731448046799805</v>
      </c>
      <c r="O76">
        <f t="shared" si="20"/>
        <v>8.6415807328631355E-2</v>
      </c>
      <c r="P76">
        <f t="shared" si="27"/>
        <v>26.52356105149158</v>
      </c>
      <c r="Q76" s="2">
        <v>3650</v>
      </c>
      <c r="R76" s="2">
        <v>8.5000000000000006E-2</v>
      </c>
      <c r="S76" s="2">
        <v>46.521000000000001</v>
      </c>
      <c r="T76" s="2">
        <v>1.3</v>
      </c>
      <c r="U76" s="2">
        <v>1201.7</v>
      </c>
      <c r="V76" s="2">
        <v>1.7270000000000001</v>
      </c>
      <c r="W76" s="2">
        <v>8.2728397294312306E-2</v>
      </c>
      <c r="X76" s="2">
        <v>0</v>
      </c>
      <c r="Y76" s="2">
        <v>239.78</v>
      </c>
      <c r="Z76" s="2">
        <f t="shared" si="9"/>
        <v>0.11737347339977627</v>
      </c>
      <c r="AA76" s="1"/>
      <c r="AB76" s="2">
        <v>3650</v>
      </c>
      <c r="AC76" s="2">
        <v>8.5999999999999993E-2</v>
      </c>
      <c r="AD76" s="2">
        <v>46.164000000000001</v>
      </c>
      <c r="AE76" s="2">
        <v>1.3129999999999999</v>
      </c>
      <c r="AF76" s="2">
        <v>1192.8</v>
      </c>
      <c r="AG76" s="2">
        <v>1.748</v>
      </c>
      <c r="AH76" s="2">
        <v>8.9564428597854115E-2</v>
      </c>
      <c r="AI76" s="2">
        <v>0</v>
      </c>
      <c r="AJ76">
        <v>239.17</v>
      </c>
      <c r="AK76">
        <f t="shared" si="26"/>
        <v>0.12707230432855418</v>
      </c>
      <c r="AL76" s="1">
        <f t="shared" si="11"/>
        <v>30.391883026260302</v>
      </c>
      <c r="AM76" s="2">
        <v>3650</v>
      </c>
      <c r="AN76" s="2">
        <v>8.6999999999999994E-2</v>
      </c>
      <c r="AO76" s="2">
        <v>45.817</v>
      </c>
      <c r="AP76" s="2">
        <v>1.325</v>
      </c>
      <c r="AQ76" s="2">
        <v>1184.6099999999999</v>
      </c>
      <c r="AR76" s="2">
        <v>1.7689999999999999</v>
      </c>
      <c r="AS76" s="2">
        <v>9.6531101270499062E-2</v>
      </c>
      <c r="AT76" s="2">
        <v>0</v>
      </c>
      <c r="AU76" s="2">
        <v>237.93</v>
      </c>
      <c r="AV76" s="2">
        <f t="shared" si="22"/>
        <v>0.13695648674198355</v>
      </c>
      <c r="AW76" s="1">
        <f t="shared" si="23"/>
        <v>32.586056890520148</v>
      </c>
      <c r="AX76" s="2">
        <v>3650</v>
      </c>
      <c r="AY76" s="2">
        <v>8.8999999999999996E-2</v>
      </c>
      <c r="AZ76" s="2">
        <v>45.491999999999997</v>
      </c>
      <c r="BA76" s="2">
        <v>1.337</v>
      </c>
      <c r="BB76" s="2">
        <v>1177.08</v>
      </c>
      <c r="BC76" s="2">
        <v>1.7889999999999999</v>
      </c>
      <c r="BD76" s="2">
        <v>0.10261471786551739</v>
      </c>
      <c r="BE76" s="2">
        <v>0</v>
      </c>
      <c r="BF76" s="2">
        <v>56.2</v>
      </c>
      <c r="BG76">
        <v>236.99</v>
      </c>
      <c r="BH76" s="1">
        <f t="shared" si="18"/>
        <v>0.1455878060222244</v>
      </c>
      <c r="BI76">
        <f t="shared" si="25"/>
        <v>34.502854149206961</v>
      </c>
      <c r="BJ76">
        <f t="shared" si="24"/>
        <v>329.7</v>
      </c>
    </row>
    <row r="77" spans="1:62" x14ac:dyDescent="0.25">
      <c r="A77" s="1"/>
      <c r="B77" s="2">
        <v>3700</v>
      </c>
      <c r="C77" s="2">
        <v>7.0999999999999994E-2</v>
      </c>
      <c r="D77" s="2">
        <v>47.12</v>
      </c>
      <c r="E77" s="2">
        <v>1.2509999999999999</v>
      </c>
      <c r="F77" s="2">
        <v>1234.8900000000001</v>
      </c>
      <c r="G77" s="2">
        <v>1.649</v>
      </c>
      <c r="H77" s="2">
        <v>5.4491623578076527E-2</v>
      </c>
      <c r="I77" s="2">
        <v>5.5999999999999999E-3</v>
      </c>
      <c r="J77" s="1">
        <v>241.75</v>
      </c>
      <c r="K77" s="1">
        <f t="shared" si="19"/>
        <v>1.3722702511941175E-3</v>
      </c>
      <c r="L77" s="1">
        <v>3.1486024129167234E-2</v>
      </c>
      <c r="M77" s="1">
        <f t="shared" si="28"/>
        <v>15.792113004691775</v>
      </c>
      <c r="N77" s="1">
        <f t="shared" si="13"/>
        <v>10.799400628908245</v>
      </c>
      <c r="O77">
        <f t="shared" si="20"/>
        <v>8.5977647707243754E-2</v>
      </c>
      <c r="P77">
        <f t="shared" si="27"/>
        <v>26.59151363360002</v>
      </c>
      <c r="Q77" s="2">
        <v>3700</v>
      </c>
      <c r="R77" s="2">
        <v>7.4999999999999997E-2</v>
      </c>
      <c r="S77" s="2">
        <v>47.12</v>
      </c>
      <c r="T77" s="2">
        <v>1.2989999999999999</v>
      </c>
      <c r="U77" s="2">
        <v>1200.76</v>
      </c>
      <c r="V77" s="2">
        <v>1.7250000000000001</v>
      </c>
      <c r="W77" s="2">
        <v>8.2173219151740695E-2</v>
      </c>
      <c r="X77" s="2">
        <v>0</v>
      </c>
      <c r="Y77" s="2">
        <v>241.4</v>
      </c>
      <c r="Z77" s="2">
        <f t="shared" si="9"/>
        <v>0.11658579723197329</v>
      </c>
      <c r="AA77" s="1"/>
      <c r="AB77" s="2">
        <v>3700</v>
      </c>
      <c r="AC77" s="2">
        <v>7.5999999999999998E-2</v>
      </c>
      <c r="AD77" s="2">
        <v>46.759</v>
      </c>
      <c r="AE77" s="2">
        <v>1.3120000000000001</v>
      </c>
      <c r="AF77" s="2">
        <v>1191.92</v>
      </c>
      <c r="AG77" s="2">
        <v>1.746</v>
      </c>
      <c r="AH77" s="2">
        <v>8.9002511167312476E-2</v>
      </c>
      <c r="AI77" s="2">
        <v>0</v>
      </c>
      <c r="AJ77">
        <v>240.68</v>
      </c>
      <c r="AK77">
        <f t="shared" si="26"/>
        <v>0.12627506658742024</v>
      </c>
      <c r="AL77" s="1">
        <f t="shared" si="11"/>
        <v>30.391883026260306</v>
      </c>
      <c r="AM77" s="2">
        <v>3700</v>
      </c>
      <c r="AN77" s="2">
        <v>7.6999999999999999E-2</v>
      </c>
      <c r="AO77" s="2">
        <v>46.408000000000001</v>
      </c>
      <c r="AP77" s="2">
        <v>1.3240000000000001</v>
      </c>
      <c r="AQ77" s="2">
        <v>1183.6600000000001</v>
      </c>
      <c r="AR77" s="2">
        <v>1.7669999999999999</v>
      </c>
      <c r="AS77" s="2">
        <v>9.5902312937032205E-2</v>
      </c>
      <c r="AT77" s="2">
        <v>0</v>
      </c>
      <c r="AU77" s="2">
        <v>239.49</v>
      </c>
      <c r="AV77" s="2">
        <f t="shared" si="22"/>
        <v>0.13606437383824022</v>
      </c>
      <c r="AW77" s="1">
        <f t="shared" si="23"/>
        <v>32.586056890520148</v>
      </c>
      <c r="AX77" s="2">
        <v>3700</v>
      </c>
      <c r="AY77" s="2">
        <v>7.8E-2</v>
      </c>
      <c r="AZ77" s="2">
        <v>46.08</v>
      </c>
      <c r="BA77" s="2">
        <v>1.3360000000000001</v>
      </c>
      <c r="BB77" s="2">
        <v>1176.04</v>
      </c>
      <c r="BC77" s="2">
        <v>1.7869999999999999</v>
      </c>
      <c r="BD77" s="2">
        <v>0.10192657691834933</v>
      </c>
      <c r="BE77" s="2">
        <v>0</v>
      </c>
      <c r="BF77" s="2">
        <v>56</v>
      </c>
      <c r="BG77">
        <v>238.59</v>
      </c>
      <c r="BH77" s="1">
        <f t="shared" si="18"/>
        <v>0.14461148476133517</v>
      </c>
      <c r="BI77">
        <f t="shared" si="25"/>
        <v>34.502854149206961</v>
      </c>
      <c r="BJ77">
        <f t="shared" si="24"/>
        <v>329.5</v>
      </c>
    </row>
    <row r="78" spans="1:62" x14ac:dyDescent="0.25">
      <c r="A78" s="1"/>
      <c r="B78" s="2">
        <v>3750</v>
      </c>
      <c r="C78" s="2">
        <v>6.0999999999999999E-2</v>
      </c>
      <c r="D78" s="2">
        <v>47.734999999999999</v>
      </c>
      <c r="E78" s="2">
        <v>1.25</v>
      </c>
      <c r="F78" s="2">
        <v>1234.3399999999999</v>
      </c>
      <c r="G78" s="2">
        <v>1.647</v>
      </c>
      <c r="H78" s="2">
        <v>5.4100000000000002E-2</v>
      </c>
      <c r="I78" s="2">
        <v>5.6100000000000004E-3</v>
      </c>
      <c r="J78" s="1">
        <v>243.5</v>
      </c>
      <c r="K78" s="1">
        <f t="shared" si="19"/>
        <v>1.5018849995817236E-3</v>
      </c>
      <c r="L78" s="1">
        <v>3.1452603685413347E-2</v>
      </c>
      <c r="M78" s="1">
        <f t="shared" si="28"/>
        <v>15.792113004691775</v>
      </c>
      <c r="N78" s="1">
        <f t="shared" si="13"/>
        <v>10.866030361796234</v>
      </c>
      <c r="O78">
        <f t="shared" si="20"/>
        <v>8.5552603685413342E-2</v>
      </c>
      <c r="P78">
        <f t="shared" si="27"/>
        <v>26.658143366488009</v>
      </c>
      <c r="Q78" s="2">
        <v>3750</v>
      </c>
      <c r="R78" s="2">
        <v>6.4000000000000001E-2</v>
      </c>
      <c r="S78" s="2">
        <v>47.719000000000001</v>
      </c>
      <c r="T78" s="2">
        <v>1.298</v>
      </c>
      <c r="U78" s="2">
        <v>1199.96</v>
      </c>
      <c r="V78" s="2">
        <v>1.7230000000000001</v>
      </c>
      <c r="W78" s="2">
        <v>8.1642240207557337E-2</v>
      </c>
      <c r="X78" s="2">
        <v>0</v>
      </c>
      <c r="Y78" s="2">
        <v>242.97</v>
      </c>
      <c r="Z78" s="2">
        <f t="shared" si="9"/>
        <v>0.11583245442564249</v>
      </c>
      <c r="AA78" s="1"/>
      <c r="AB78" s="2">
        <v>3750</v>
      </c>
      <c r="AC78" s="2">
        <v>6.5000000000000002E-2</v>
      </c>
      <c r="AD78" s="2">
        <v>47.353000000000002</v>
      </c>
      <c r="AE78" s="2">
        <v>1.3109999999999999</v>
      </c>
      <c r="AF78" s="2">
        <v>1191.0999999999999</v>
      </c>
      <c r="AG78" s="2">
        <v>1.744</v>
      </c>
      <c r="AH78" s="2">
        <v>8.8440297212124888E-2</v>
      </c>
      <c r="AI78" s="2">
        <v>0</v>
      </c>
      <c r="AJ78">
        <v>242.21</v>
      </c>
      <c r="AK78">
        <f t="shared" si="26"/>
        <v>0.12547740814276995</v>
      </c>
      <c r="AL78" s="1">
        <f t="shared" si="11"/>
        <v>30.391883026260309</v>
      </c>
      <c r="AM78" s="2">
        <v>3750</v>
      </c>
      <c r="AN78" s="2">
        <v>6.6000000000000003E-2</v>
      </c>
      <c r="AO78" s="2">
        <v>46.999000000000002</v>
      </c>
      <c r="AP78" s="2">
        <v>1.323</v>
      </c>
      <c r="AQ78" s="2">
        <v>1182.77</v>
      </c>
      <c r="AR78" s="2">
        <v>1.7649999999999999</v>
      </c>
      <c r="AS78" s="2">
        <v>9.5269806393271289E-2</v>
      </c>
      <c r="AT78" s="2">
        <v>0</v>
      </c>
      <c r="AU78" s="2">
        <v>241.08</v>
      </c>
      <c r="AV78" s="2">
        <f t="shared" si="22"/>
        <v>0.13516698560859527</v>
      </c>
      <c r="AW78" s="1">
        <f t="shared" si="23"/>
        <v>32.586056890520148</v>
      </c>
      <c r="AX78" s="2">
        <v>3750</v>
      </c>
      <c r="AY78" s="2">
        <v>6.7000000000000004E-2</v>
      </c>
      <c r="AZ78" s="2">
        <v>46.667000000000002</v>
      </c>
      <c r="BA78" s="2">
        <v>1.335</v>
      </c>
      <c r="BB78" s="2">
        <v>1175.07</v>
      </c>
      <c r="BC78" s="2">
        <v>1.7849999999999999</v>
      </c>
      <c r="BD78" s="2">
        <v>0.10123917400170254</v>
      </c>
      <c r="BE78" s="2">
        <v>0</v>
      </c>
      <c r="BF78" s="2">
        <v>55.75</v>
      </c>
      <c r="BG78">
        <v>240.21</v>
      </c>
      <c r="BH78" s="1">
        <f t="shared" si="18"/>
        <v>0.14363621060408377</v>
      </c>
      <c r="BI78">
        <f t="shared" ref="BI78:BI82" si="29">BH78*BG78</f>
        <v>34.502854149206961</v>
      </c>
      <c r="BJ78">
        <f t="shared" si="24"/>
        <v>329.25</v>
      </c>
    </row>
    <row r="79" spans="1:62" x14ac:dyDescent="0.25">
      <c r="A79" s="1"/>
      <c r="B79" s="2">
        <v>3800</v>
      </c>
      <c r="C79" s="2">
        <v>4.4999999999999998E-2</v>
      </c>
      <c r="D79" s="2">
        <v>48.354999999999997</v>
      </c>
      <c r="E79" s="2">
        <v>1.5089999999999999</v>
      </c>
      <c r="F79" s="2">
        <v>1233.02</v>
      </c>
      <c r="G79" s="2">
        <v>1.9610000000000001</v>
      </c>
      <c r="H79" s="2">
        <v>5.8769277501427061E-2</v>
      </c>
      <c r="I79" s="2">
        <v>5.6299999999999996E-3</v>
      </c>
      <c r="J79" s="1">
        <v>245.26</v>
      </c>
      <c r="K79" s="1">
        <f>(N79-1300*I79*$E$90*50)/$E$90/50/J79</f>
        <v>1.5771617047616222E-3</v>
      </c>
      <c r="L79" s="1">
        <v>3.1418962242965968E-2</v>
      </c>
      <c r="M79" s="1">
        <f t="shared" si="28"/>
        <v>17.279098801574015</v>
      </c>
      <c r="N79" s="1">
        <f>L79*J79*$E$90*50</f>
        <v>9.2376727419517781</v>
      </c>
      <c r="O79">
        <f t="shared" si="20"/>
        <v>9.0188239744393023E-2</v>
      </c>
      <c r="P79">
        <f t="shared" si="27"/>
        <v>26.516771543525792</v>
      </c>
      <c r="Q79" s="2">
        <v>3800</v>
      </c>
      <c r="R79" s="2">
        <v>4.7E-2</v>
      </c>
      <c r="S79" s="2">
        <v>48.323</v>
      </c>
      <c r="T79" s="2">
        <v>1.5669999999999999</v>
      </c>
      <c r="U79" s="2">
        <v>1198.05</v>
      </c>
      <c r="V79" s="2">
        <v>2.0529999999999999</v>
      </c>
      <c r="W79" s="2">
        <v>9.6000000000000002E-2</v>
      </c>
      <c r="X79" s="2">
        <v>0</v>
      </c>
      <c r="Y79" s="2">
        <v>244.55</v>
      </c>
      <c r="Z79" s="2">
        <f>$U$88*W79*50</f>
        <v>0.11508407872336272</v>
      </c>
      <c r="AA79" s="1"/>
      <c r="AB79" s="2">
        <v>3800</v>
      </c>
      <c r="AC79" s="2">
        <v>4.8000000000000001E-2</v>
      </c>
      <c r="AD79" s="2">
        <v>47.953000000000003</v>
      </c>
      <c r="AE79" s="2">
        <v>1.5820000000000001</v>
      </c>
      <c r="AF79" s="2">
        <v>1189.07</v>
      </c>
      <c r="AG79" s="2">
        <v>2.0779999999999998</v>
      </c>
      <c r="AH79" s="2">
        <v>0.104</v>
      </c>
      <c r="AI79" s="2">
        <v>0</v>
      </c>
      <c r="AJ79">
        <v>243.77</v>
      </c>
      <c r="AK79">
        <f t="shared" ref="AK79:AK82" si="30">AH79*$AJ$87*50</f>
        <v>0.12467441861697627</v>
      </c>
      <c r="AL79" s="1">
        <f t="shared" ref="AL79:AL82" si="31">AJ79*AK79</f>
        <v>30.391883026260306</v>
      </c>
      <c r="AM79" s="2">
        <v>3800</v>
      </c>
      <c r="AN79" s="2">
        <v>4.8000000000000001E-2</v>
      </c>
      <c r="AO79" s="2">
        <v>47.594999999999999</v>
      </c>
      <c r="AP79" s="2">
        <v>1.597</v>
      </c>
      <c r="AQ79" s="2">
        <v>1180.58</v>
      </c>
      <c r="AR79" s="2">
        <v>2.1030000000000002</v>
      </c>
      <c r="AS79" s="2">
        <v>0.112</v>
      </c>
      <c r="AT79" s="2">
        <v>0</v>
      </c>
      <c r="AU79" s="2">
        <v>242.7</v>
      </c>
      <c r="AV79" s="2">
        <f>AS79*$AQ$88*50</f>
        <v>0.13426475851058983</v>
      </c>
      <c r="AW79" s="1">
        <f t="shared" si="23"/>
        <v>32.586056890520148</v>
      </c>
      <c r="AX79" s="2">
        <v>3800</v>
      </c>
      <c r="AY79" s="2">
        <v>4.9000000000000002E-2</v>
      </c>
      <c r="AZ79" s="2">
        <v>47.259</v>
      </c>
      <c r="BA79" s="2">
        <v>1.6120000000000001</v>
      </c>
      <c r="BB79" s="2">
        <v>1172.72</v>
      </c>
      <c r="BC79" s="2">
        <v>2.1259999999999999</v>
      </c>
      <c r="BD79" s="2">
        <v>0.11899999999999999</v>
      </c>
      <c r="BE79" s="2">
        <v>0</v>
      </c>
      <c r="BF79" s="2">
        <v>55.4</v>
      </c>
      <c r="BG79">
        <v>241.86</v>
      </c>
      <c r="BH79" s="1">
        <f>BD79*$BG$93*50</f>
        <v>0.1426563059175017</v>
      </c>
      <c r="BI79">
        <f t="shared" si="29"/>
        <v>34.502854149206961</v>
      </c>
      <c r="BJ79">
        <f t="shared" si="24"/>
        <v>328.9</v>
      </c>
    </row>
    <row r="80" spans="1:62" x14ac:dyDescent="0.25">
      <c r="A80" s="1"/>
      <c r="B80" s="2">
        <v>3850</v>
      </c>
      <c r="C80" s="2">
        <v>3.3000000000000002E-2</v>
      </c>
      <c r="D80" s="2">
        <v>48.970999999999997</v>
      </c>
      <c r="E80" s="2">
        <v>1.34</v>
      </c>
      <c r="F80" s="2">
        <v>1232.93</v>
      </c>
      <c r="G80" s="2">
        <v>1.7549999999999999</v>
      </c>
      <c r="H80" s="2">
        <v>5.8345826586787566E-2</v>
      </c>
      <c r="I80" s="2">
        <v>5.64E-3</v>
      </c>
      <c r="J80" s="1">
        <v>247.04</v>
      </c>
      <c r="K80" s="1">
        <f>(N80-1300*I80*$E$90*50)/$E$90/50/J80</f>
        <v>1.7055036785893539E-3</v>
      </c>
      <c r="L80" s="1">
        <v>3.1384907823667076E-2</v>
      </c>
      <c r="M80" s="1">
        <f t="shared" si="28"/>
        <v>17.279098801574015</v>
      </c>
      <c r="N80" s="1">
        <f>L80*J80*$E$90*50</f>
        <v>9.294630908292616</v>
      </c>
      <c r="O80">
        <f t="shared" si="20"/>
        <v>8.9730734410454649E-2</v>
      </c>
      <c r="P80">
        <f t="shared" si="27"/>
        <v>26.573729709866633</v>
      </c>
      <c r="Q80" s="2">
        <v>3850</v>
      </c>
      <c r="R80" s="2">
        <v>3.5000000000000003E-2</v>
      </c>
      <c r="S80" s="2">
        <v>48.921999999999997</v>
      </c>
      <c r="T80" s="2">
        <v>1.391</v>
      </c>
      <c r="U80" s="2">
        <v>1197.93</v>
      </c>
      <c r="V80" s="2">
        <v>1.8360000000000001</v>
      </c>
      <c r="W80" s="2">
        <v>9.5348874989846483E-2</v>
      </c>
      <c r="X80" s="2">
        <v>0</v>
      </c>
      <c r="Y80" s="2">
        <v>246.22</v>
      </c>
      <c r="Z80" s="2">
        <f>$U$88*W80*50</f>
        <v>0.11430351495328712</v>
      </c>
      <c r="AA80" s="1"/>
      <c r="AB80" s="2">
        <v>3850</v>
      </c>
      <c r="AC80" s="2">
        <v>3.5999999999999997E-2</v>
      </c>
      <c r="AD80" s="2">
        <v>48.548000000000002</v>
      </c>
      <c r="AE80" s="2">
        <v>1.405</v>
      </c>
      <c r="AF80" s="2">
        <v>1188.96</v>
      </c>
      <c r="AG80" s="2">
        <v>1.8580000000000001</v>
      </c>
      <c r="AH80" s="2">
        <v>0.10329658151000286</v>
      </c>
      <c r="AI80" s="2">
        <v>0</v>
      </c>
      <c r="AJ80">
        <v>245.43</v>
      </c>
      <c r="AK80">
        <f t="shared" si="30"/>
        <v>0.12383116581616066</v>
      </c>
      <c r="AL80" s="1">
        <f t="shared" si="31"/>
        <v>30.391883026260313</v>
      </c>
      <c r="AM80" s="2">
        <v>3850</v>
      </c>
      <c r="AN80" s="2">
        <v>3.5999999999999997E-2</v>
      </c>
      <c r="AO80" s="2">
        <v>48.186</v>
      </c>
      <c r="AP80" s="2">
        <v>1.4179999999999999</v>
      </c>
      <c r="AQ80" s="2">
        <v>1180.44</v>
      </c>
      <c r="AR80" s="2">
        <v>1.88</v>
      </c>
      <c r="AS80" s="2">
        <v>0.11121639867435865</v>
      </c>
      <c r="AT80" s="2">
        <v>0</v>
      </c>
      <c r="AU80" s="2">
        <v>244.41</v>
      </c>
      <c r="AV80" s="2">
        <f>AS80*$AQ$88*50</f>
        <v>0.13332538312884151</v>
      </c>
      <c r="AW80" s="1">
        <f t="shared" si="23"/>
        <v>32.586056890520155</v>
      </c>
      <c r="AX80" s="2">
        <v>3850</v>
      </c>
      <c r="AY80" s="2">
        <v>3.5999999999999997E-2</v>
      </c>
      <c r="AZ80" s="2">
        <v>47.845999999999997</v>
      </c>
      <c r="BA80" s="2">
        <v>1.431</v>
      </c>
      <c r="BB80" s="2">
        <v>1172.53</v>
      </c>
      <c r="BC80" s="2">
        <v>1.901</v>
      </c>
      <c r="BD80" s="2">
        <v>0.11815000000000001</v>
      </c>
      <c r="BE80" s="2">
        <v>0</v>
      </c>
      <c r="BF80" s="2">
        <v>54.9</v>
      </c>
      <c r="BG80">
        <v>243.6</v>
      </c>
      <c r="BH80" s="1">
        <f>BD80*$BG$93*50</f>
        <v>0.14163733230380526</v>
      </c>
      <c r="BI80">
        <f t="shared" si="29"/>
        <v>34.502854149206961</v>
      </c>
      <c r="BJ80">
        <f t="shared" si="24"/>
        <v>328.4</v>
      </c>
    </row>
    <row r="81" spans="1:62" x14ac:dyDescent="0.25">
      <c r="A81" s="1"/>
      <c r="B81" s="2">
        <v>3900</v>
      </c>
      <c r="C81" s="2">
        <v>2.1999999999999999E-2</v>
      </c>
      <c r="D81" s="2">
        <v>49.585999999999999</v>
      </c>
      <c r="E81" s="2">
        <v>1.34</v>
      </c>
      <c r="F81" s="2">
        <v>1232.3499999999999</v>
      </c>
      <c r="G81" s="2">
        <v>1.7529999999999999</v>
      </c>
      <c r="H81" s="2">
        <v>5.7933090836012856E-2</v>
      </c>
      <c r="I81" s="2">
        <v>5.6600000000000001E-3</v>
      </c>
      <c r="J81" s="1">
        <v>248.8</v>
      </c>
      <c r="K81" s="1">
        <f>(N81-1300*I81*$E$90*50)/$E$90/50/J81</f>
        <v>1.7772506495415542E-3</v>
      </c>
      <c r="L81" s="1">
        <v>3.1351205633464385E-2</v>
      </c>
      <c r="M81" s="1">
        <f t="shared" si="28"/>
        <v>17.279098801574015</v>
      </c>
      <c r="N81" s="1">
        <f>L81*J81*$E$90*50</f>
        <v>9.350797132894316</v>
      </c>
      <c r="O81">
        <f t="shared" si="20"/>
        <v>8.9284296469477248E-2</v>
      </c>
      <c r="P81">
        <f t="shared" si="27"/>
        <v>26.62989593446833</v>
      </c>
      <c r="Q81" s="2">
        <v>3900</v>
      </c>
      <c r="R81" s="2">
        <v>2.3E-2</v>
      </c>
      <c r="S81" s="2">
        <v>49.52</v>
      </c>
      <c r="T81" s="2">
        <v>1.39</v>
      </c>
      <c r="U81" s="2">
        <v>1197.1099999999999</v>
      </c>
      <c r="V81" s="2">
        <v>1.8340000000000001</v>
      </c>
      <c r="W81" s="2">
        <v>9.4691243496148103E-2</v>
      </c>
      <c r="X81" s="2">
        <v>0</v>
      </c>
      <c r="Y81" s="2">
        <v>247.93</v>
      </c>
      <c r="Z81" s="2">
        <f>$U$88*W81*50</f>
        <v>0.1135151512596231</v>
      </c>
      <c r="AA81" s="1"/>
      <c r="AB81" s="2">
        <v>3900</v>
      </c>
      <c r="AC81" s="2">
        <v>2.4E-2</v>
      </c>
      <c r="AD81" s="2">
        <v>49.142000000000003</v>
      </c>
      <c r="AE81" s="2">
        <v>1.4039999999999999</v>
      </c>
      <c r="AF81" s="2">
        <v>1188.0899999999999</v>
      </c>
      <c r="AG81" s="2">
        <v>1.8560000000000001</v>
      </c>
      <c r="AH81" s="2">
        <v>0.10258185643764668</v>
      </c>
      <c r="AI81" s="2">
        <v>0</v>
      </c>
      <c r="AJ81">
        <v>247.14</v>
      </c>
      <c r="AK81">
        <f t="shared" si="30"/>
        <v>0.12297435876936275</v>
      </c>
      <c r="AL81" s="1">
        <f t="shared" si="31"/>
        <v>30.391883026260306</v>
      </c>
      <c r="AM81" s="2">
        <v>3900</v>
      </c>
      <c r="AN81" s="2">
        <v>2.4E-2</v>
      </c>
      <c r="AO81" s="2">
        <v>48.776000000000003</v>
      </c>
      <c r="AP81" s="2">
        <v>1.417</v>
      </c>
      <c r="AQ81" s="2">
        <v>1179.48</v>
      </c>
      <c r="AR81" s="2">
        <v>1.8779999999999999</v>
      </c>
      <c r="AS81" s="2">
        <v>0.1104122831959056</v>
      </c>
      <c r="AT81" s="2">
        <v>0</v>
      </c>
      <c r="AU81" s="2">
        <v>246.19</v>
      </c>
      <c r="AV81" s="2">
        <f>AS81*$AQ$88*50</f>
        <v>0.13236141553483144</v>
      </c>
      <c r="AW81" s="1">
        <f t="shared" si="23"/>
        <v>32.586056890520155</v>
      </c>
      <c r="AX81" s="2">
        <v>3900</v>
      </c>
      <c r="AY81" s="2">
        <v>2.4E-2</v>
      </c>
      <c r="AZ81" s="2">
        <v>48.433</v>
      </c>
      <c r="BA81" s="2">
        <v>1.429</v>
      </c>
      <c r="BB81" s="2">
        <v>1171.48</v>
      </c>
      <c r="BC81" s="2">
        <v>1.899</v>
      </c>
      <c r="BD81" s="2">
        <v>0.11728337408312958</v>
      </c>
      <c r="BE81" s="2">
        <v>0</v>
      </c>
      <c r="BF81" s="2">
        <v>54.3</v>
      </c>
      <c r="BG81">
        <v>245.4</v>
      </c>
      <c r="BH81" s="1">
        <f>BD81*$BG$93*50</f>
        <v>0.14059842766588004</v>
      </c>
      <c r="BI81">
        <f t="shared" si="29"/>
        <v>34.502854149206961</v>
      </c>
      <c r="BJ81">
        <f t="shared" si="24"/>
        <v>327.8</v>
      </c>
    </row>
    <row r="82" spans="1:62" x14ac:dyDescent="0.25">
      <c r="A82" s="1"/>
      <c r="B82" s="2">
        <v>3950</v>
      </c>
      <c r="C82" s="2">
        <v>1.0999999999999999E-2</v>
      </c>
      <c r="D82" s="2">
        <v>50.201000000000001</v>
      </c>
      <c r="E82" s="2">
        <v>1.339</v>
      </c>
      <c r="F82" s="2">
        <v>1231.75</v>
      </c>
      <c r="G82" s="2">
        <v>1.7509999999999999</v>
      </c>
      <c r="H82" s="2">
        <v>5.753763522414275E-2</v>
      </c>
      <c r="I82" s="2">
        <v>5.6699999999999997E-3</v>
      </c>
      <c r="J82" s="1">
        <v>250.51</v>
      </c>
      <c r="K82" s="1">
        <f>(N82-1300*I82*$E$90*50)/$E$90/50/J82</f>
        <v>1.8944567855275279E-3</v>
      </c>
      <c r="L82" s="1">
        <v>3.1318431876342263E-2</v>
      </c>
      <c r="M82" s="1">
        <f t="shared" si="28"/>
        <v>17.279098801574015</v>
      </c>
      <c r="N82" s="1">
        <f>L82*J82*$E$90*50</f>
        <v>9.4052228005820986</v>
      </c>
      <c r="O82">
        <f t="shared" si="20"/>
        <v>8.885606710048502E-2</v>
      </c>
      <c r="P82">
        <f t="shared" si="27"/>
        <v>26.684321602156114</v>
      </c>
      <c r="Q82" s="2">
        <v>3950</v>
      </c>
      <c r="R82" s="2">
        <v>1.2E-2</v>
      </c>
      <c r="S82" s="2">
        <v>50.118000000000002</v>
      </c>
      <c r="T82" s="2">
        <v>1.39</v>
      </c>
      <c r="U82" s="2">
        <v>1196.27</v>
      </c>
      <c r="V82" s="2">
        <v>1.8320000000000001</v>
      </c>
      <c r="W82" s="2">
        <v>9.4050156237480975E-2</v>
      </c>
      <c r="X82" s="2">
        <v>0</v>
      </c>
      <c r="Y82" s="2">
        <v>249.62</v>
      </c>
      <c r="Z82" s="2">
        <f>$U$88*W82*50</f>
        <v>0.11274662067061274</v>
      </c>
      <c r="AA82" s="1"/>
      <c r="AB82" s="2">
        <v>3950</v>
      </c>
      <c r="AC82" s="2">
        <v>1.2E-2</v>
      </c>
      <c r="AD82" s="2">
        <v>49.735999999999997</v>
      </c>
      <c r="AE82" s="2">
        <v>1.403</v>
      </c>
      <c r="AF82" s="2">
        <v>1187.19</v>
      </c>
      <c r="AG82" s="2">
        <v>1.8540000000000001</v>
      </c>
      <c r="AH82" s="2">
        <v>0.10188514246674436</v>
      </c>
      <c r="AI82" s="2">
        <v>0</v>
      </c>
      <c r="AJ82">
        <v>248.83</v>
      </c>
      <c r="AK82">
        <f t="shared" si="30"/>
        <v>0.12213914329566496</v>
      </c>
      <c r="AL82" s="1">
        <f t="shared" si="31"/>
        <v>30.391883026260313</v>
      </c>
      <c r="AM82" s="2">
        <v>3950</v>
      </c>
      <c r="AN82" s="2">
        <v>1.2E-2</v>
      </c>
      <c r="AO82" s="2">
        <v>49.366</v>
      </c>
      <c r="AP82" s="2">
        <v>1.4159999999999999</v>
      </c>
      <c r="AQ82" s="2">
        <v>1178.49</v>
      </c>
      <c r="AR82" s="2">
        <v>1.8759999999999999</v>
      </c>
      <c r="AS82" s="2">
        <v>0.10961971206194297</v>
      </c>
      <c r="AT82" s="2">
        <v>0</v>
      </c>
      <c r="AU82" s="2">
        <v>247.97</v>
      </c>
      <c r="AV82" s="2">
        <f>AS82*$AQ$88*50</f>
        <v>0.1314112872142604</v>
      </c>
      <c r="AW82" s="1">
        <f t="shared" si="23"/>
        <v>32.586056890520155</v>
      </c>
      <c r="AX82" s="2">
        <v>3950</v>
      </c>
      <c r="AY82" s="2">
        <v>1.2E-2</v>
      </c>
      <c r="AZ82" s="2">
        <v>49.018000000000001</v>
      </c>
      <c r="BA82" s="2">
        <v>1.4279999999999999</v>
      </c>
      <c r="BB82" s="2">
        <v>1170.3900000000001</v>
      </c>
      <c r="BC82" s="2">
        <v>1.897</v>
      </c>
      <c r="BD82" s="2">
        <v>0.11644350042480885</v>
      </c>
      <c r="BE82" s="2">
        <v>0</v>
      </c>
      <c r="BF82" s="2">
        <v>53.7</v>
      </c>
      <c r="BG82">
        <v>247.17</v>
      </c>
      <c r="BH82" s="1">
        <f>BD82*$BG$93*50</f>
        <v>0.13959159343450647</v>
      </c>
      <c r="BI82">
        <f t="shared" si="29"/>
        <v>34.502854149206961</v>
      </c>
      <c r="BJ82">
        <f t="shared" si="24"/>
        <v>327.2</v>
      </c>
    </row>
    <row r="83" spans="1:62" x14ac:dyDescent="0.25">
      <c r="A83" s="1"/>
      <c r="B83" s="2">
        <v>4000</v>
      </c>
      <c r="C83" s="2">
        <v>0</v>
      </c>
      <c r="D83" s="2">
        <v>50.790999999999997</v>
      </c>
      <c r="E83" s="2">
        <v>1.339</v>
      </c>
      <c r="F83" s="2">
        <v>1231.2</v>
      </c>
      <c r="G83" s="2">
        <v>1.75</v>
      </c>
      <c r="H83" s="2">
        <v>5.7099999999999998E-2</v>
      </c>
      <c r="I83" s="2">
        <v>5.6899999999999997E-3</v>
      </c>
      <c r="J83" s="1">
        <v>252.43</v>
      </c>
      <c r="K83" s="1">
        <f>(N83-1300*I83*$E$90*50)/$E$90/50/J83</f>
        <v>1.978425963029867E-3</v>
      </c>
      <c r="L83" s="1">
        <v>3.1281599119944652E-2</v>
      </c>
      <c r="M83" s="1">
        <f>J83*H83*$E$90*50</f>
        <v>17.279098801574015</v>
      </c>
      <c r="N83" s="1">
        <f>L83*J83*$E$90*50</f>
        <v>9.4661618540237207</v>
      </c>
      <c r="O83">
        <f>L83+H83</f>
        <v>8.8381599119944643E-2</v>
      </c>
      <c r="P83">
        <f>M83+N83</f>
        <v>26.745260655597736</v>
      </c>
      <c r="Q83" s="2">
        <v>4000</v>
      </c>
      <c r="R83" s="2">
        <v>0</v>
      </c>
      <c r="S83" s="2">
        <v>50.692</v>
      </c>
      <c r="T83" s="2">
        <v>1.389</v>
      </c>
      <c r="U83" s="2">
        <v>1195.5</v>
      </c>
      <c r="V83" s="2">
        <v>1.83</v>
      </c>
      <c r="W83" s="2">
        <v>9.3328562909958251E-2</v>
      </c>
      <c r="X83" s="2">
        <v>0</v>
      </c>
      <c r="Y83" s="2">
        <v>251.55</v>
      </c>
      <c r="Z83" s="2">
        <f>$U$88*W83*50</f>
        <v>0.11188158001112444</v>
      </c>
      <c r="AA83" s="1">
        <f>Y83*Z83</f>
        <v>28.143811451798356</v>
      </c>
      <c r="AB83" s="2">
        <v>4000</v>
      </c>
      <c r="AC83" s="2">
        <v>0</v>
      </c>
      <c r="AD83" s="2">
        <v>50.305999999999997</v>
      </c>
      <c r="AE83" s="2">
        <v>1.4019999999999999</v>
      </c>
      <c r="AF83" s="2">
        <v>1186.3699999999999</v>
      </c>
      <c r="AG83" s="2">
        <v>1.8520000000000001</v>
      </c>
      <c r="AH83" s="2">
        <v>0.10110903724974077</v>
      </c>
      <c r="AI83" s="2">
        <v>0</v>
      </c>
      <c r="AJ83">
        <v>250.74</v>
      </c>
      <c r="AK83">
        <f>AH83*$AJ$87*50</f>
        <v>0.12120875419263104</v>
      </c>
      <c r="AL83" s="1">
        <f>AJ83*AK83</f>
        <v>30.391883026260306</v>
      </c>
      <c r="AM83" s="2">
        <v>4000</v>
      </c>
      <c r="AN83" s="2">
        <v>0</v>
      </c>
      <c r="AO83" s="2">
        <v>49.930999999999997</v>
      </c>
      <c r="AP83" s="2">
        <v>1.415</v>
      </c>
      <c r="AQ83" s="2">
        <v>1177.57</v>
      </c>
      <c r="AR83" s="2">
        <v>1.8740000000000001</v>
      </c>
      <c r="AS83" s="2">
        <v>0.10874264911789414</v>
      </c>
      <c r="AT83" s="2">
        <v>0</v>
      </c>
      <c r="AU83" s="2">
        <v>249.97</v>
      </c>
      <c r="AV83" s="2">
        <f>AS83*$AQ$88*50</f>
        <v>0.13035987074657018</v>
      </c>
      <c r="AW83" s="1">
        <f>AV83*AU83</f>
        <v>32.586056890520148</v>
      </c>
      <c r="AX83" s="2">
        <v>4000</v>
      </c>
      <c r="AY83" s="2">
        <v>0</v>
      </c>
      <c r="AZ83" s="2">
        <v>49.58</v>
      </c>
      <c r="BA83" s="2">
        <v>1.427</v>
      </c>
      <c r="BB83" s="2">
        <v>1169.3800000000001</v>
      </c>
      <c r="BC83" s="2">
        <v>1.895</v>
      </c>
      <c r="BD83" s="2">
        <v>0.11550421382133397</v>
      </c>
      <c r="BE83" s="2">
        <v>0</v>
      </c>
      <c r="BF83" s="2">
        <v>52.7</v>
      </c>
      <c r="BG83">
        <v>249.18</v>
      </c>
      <c r="BH83" s="1">
        <f>BD83*$BG$93*50</f>
        <v>0.13846558371140122</v>
      </c>
      <c r="BI83">
        <f>BH83*BG83</f>
        <v>34.502854149206954</v>
      </c>
      <c r="BJ83">
        <f t="shared" si="24"/>
        <v>326.2</v>
      </c>
    </row>
    <row r="84" spans="1:62" x14ac:dyDescent="0.25">
      <c r="A84" s="1"/>
      <c r="B84" s="2"/>
      <c r="C84" s="2"/>
      <c r="D84" s="2"/>
      <c r="E84" s="2"/>
      <c r="F84" s="2"/>
      <c r="G84" s="2"/>
      <c r="H84" s="2"/>
      <c r="I84" s="5"/>
      <c r="J84" s="5"/>
      <c r="K84" s="5"/>
      <c r="L84" s="5"/>
      <c r="M84" s="5"/>
      <c r="N84" s="2"/>
      <c r="O84" s="2"/>
      <c r="P84" s="2"/>
      <c r="R84" s="3"/>
    </row>
    <row r="85" spans="1:62" x14ac:dyDescent="0.25">
      <c r="A85" s="1"/>
      <c r="B85" s="2"/>
      <c r="C85" s="2"/>
      <c r="D85" s="2"/>
      <c r="E85" s="2"/>
      <c r="F85" s="2" t="s">
        <v>32</v>
      </c>
      <c r="G85" s="1" t="s">
        <v>33</v>
      </c>
      <c r="H85" s="1" t="s">
        <v>34</v>
      </c>
      <c r="I85" s="5" t="s">
        <v>35</v>
      </c>
      <c r="J85" s="5"/>
      <c r="K85" s="5"/>
      <c r="L85" s="5"/>
      <c r="M85" s="5"/>
      <c r="N85" s="2"/>
      <c r="O85" s="2"/>
      <c r="P85" s="2"/>
      <c r="R85" s="3"/>
      <c r="AV85" s="2">
        <f>SUM(AV51:AV83)</f>
        <v>4.0000000724298213</v>
      </c>
      <c r="AW85" s="2">
        <f>SUM(AW67:AW83)</f>
        <v>553.96296713884237</v>
      </c>
      <c r="BH85" s="1">
        <f>SUM(BH47:BH83)</f>
        <v>5.0001374473271198</v>
      </c>
      <c r="BI85" s="1">
        <f>SUM(BI60:BI83)</f>
        <v>828.06849958096723</v>
      </c>
    </row>
    <row r="86" spans="1:62" x14ac:dyDescent="0.25">
      <c r="A86" s="1"/>
      <c r="B86" s="2"/>
      <c r="C86" s="2"/>
      <c r="D86" s="2"/>
      <c r="E86" s="2"/>
      <c r="F86" s="2">
        <v>2700</v>
      </c>
      <c r="G86" s="2">
        <f t="shared" ref="G86:G91" si="32">(0.1*0.027/(1300-J57)/9.8)^0.5</f>
        <v>5.0259732118495062E-4</v>
      </c>
      <c r="H86">
        <f>4/(1300-J57)/9.8/G86*1.5</f>
        <v>1.1168829359665564</v>
      </c>
      <c r="I86" s="2">
        <f>1/(10.174*H86^2+12.87*H86+4.087)</f>
        <v>3.2100038412632231E-2</v>
      </c>
      <c r="J86" s="2"/>
      <c r="K86" s="2"/>
      <c r="M86" s="2"/>
      <c r="N86" s="2"/>
      <c r="O86" s="2"/>
      <c r="P86" s="2"/>
      <c r="R86" s="3"/>
      <c r="AI86" s="1" t="s">
        <v>16</v>
      </c>
      <c r="AJ86" s="1">
        <f>PI()/4*(0.2286^2-0.127^2)</f>
        <v>2.8375618829459874E-2</v>
      </c>
      <c r="AK86" s="1">
        <f>SUM(AK47:AK83)</f>
        <v>3.0000945828427548</v>
      </c>
      <c r="AL86" s="1">
        <f>SUM(AL72:AL83)</f>
        <v>364.70259631512363</v>
      </c>
      <c r="AR86">
        <f>50/AR54</f>
        <v>30.248033877797944</v>
      </c>
      <c r="AS86">
        <f>AS55*AU55/AU54</f>
        <v>7.1838549375153136E-3</v>
      </c>
      <c r="BB86">
        <v>2300</v>
      </c>
      <c r="BC86">
        <f t="shared" ref="BC86:BC97" si="33">50/BC49</f>
        <v>29.708853238265004</v>
      </c>
      <c r="BD86">
        <f t="shared" ref="BD86:BD113" si="34">BD50*BG50/BG49</f>
        <v>1.0109025456415531E-2</v>
      </c>
      <c r="BG86" t="s">
        <v>21</v>
      </c>
    </row>
    <row r="87" spans="1:62" x14ac:dyDescent="0.25">
      <c r="A87" s="1"/>
      <c r="B87" s="2"/>
      <c r="C87" s="2"/>
      <c r="D87" s="2"/>
      <c r="E87" s="2"/>
      <c r="F87" s="2">
        <v>2750</v>
      </c>
      <c r="G87" s="2">
        <f t="shared" si="32"/>
        <v>5.029825407840521E-4</v>
      </c>
      <c r="H87">
        <f t="shared" ref="H87:H112" si="35">4/(1300-J58)/9.8/G87*1.5</f>
        <v>1.1177389795201156</v>
      </c>
      <c r="I87" s="2">
        <f t="shared" ref="I87:I112" si="36">1/(10.174*H87^2+12.87*H87+4.087)</f>
        <v>3.20686626867622E-2</v>
      </c>
      <c r="J87" s="2"/>
      <c r="K87" s="2"/>
      <c r="L87" s="2"/>
      <c r="M87" s="2"/>
      <c r="N87" s="2"/>
      <c r="O87" s="2"/>
      <c r="P87" s="2"/>
      <c r="R87" s="3"/>
      <c r="T87" s="1" t="s">
        <v>16</v>
      </c>
      <c r="U87" s="1">
        <f>PI()/4*(0.2286^2-0.127^2)</f>
        <v>2.8375618829459874E-2</v>
      </c>
      <c r="W87">
        <f t="shared" ref="W87:W91" si="37">W68*Y68/Y67</f>
        <v>8.8033617819332555E-2</v>
      </c>
      <c r="AA87">
        <f>SUM(AA76:AA83)</f>
        <v>28.143811451798356</v>
      </c>
      <c r="AI87" s="1" t="s">
        <v>17</v>
      </c>
      <c r="AJ87" s="1">
        <f>PI()/4*(0.216^2-0.127^2)</f>
        <v>2.39758497340339E-2</v>
      </c>
      <c r="AK87" s="1"/>
      <c r="AP87" s="1" t="s">
        <v>16</v>
      </c>
      <c r="AQ87" s="1">
        <f>PI()/4*(0.2286^2-0.127^2)</f>
        <v>2.8375618829459874E-2</v>
      </c>
      <c r="AR87">
        <f t="shared" ref="AR87:AR114" si="38">50/AR55</f>
        <v>30.284675953967291</v>
      </c>
      <c r="AS87">
        <f t="shared" ref="AS87:AS95" si="39">AS56*AU56/AU55</f>
        <v>0.10146515437361571</v>
      </c>
      <c r="BB87">
        <v>2350</v>
      </c>
      <c r="BC87">
        <f t="shared" si="33"/>
        <v>29.744199881023199</v>
      </c>
      <c r="BD87">
        <f t="shared" si="34"/>
        <v>5.78237523528514E-2</v>
      </c>
    </row>
    <row r="88" spans="1:62" x14ac:dyDescent="0.25">
      <c r="A88" s="1"/>
      <c r="B88" s="2"/>
      <c r="C88" s="2"/>
      <c r="D88" s="2"/>
      <c r="E88" s="2"/>
      <c r="F88" s="2">
        <v>2800</v>
      </c>
      <c r="G88" s="2">
        <f t="shared" si="32"/>
        <v>5.0335938904554176E-4</v>
      </c>
      <c r="H88">
        <f t="shared" si="35"/>
        <v>1.1185764201012041</v>
      </c>
      <c r="I88" s="2">
        <f t="shared" si="36"/>
        <v>3.2038013281258375E-2</v>
      </c>
      <c r="J88" s="2"/>
      <c r="K88" s="2"/>
      <c r="L88" s="2"/>
      <c r="M88" s="2"/>
      <c r="N88" s="2"/>
      <c r="O88" s="2"/>
      <c r="P88" s="2"/>
      <c r="R88" s="3"/>
      <c r="T88" s="1" t="s">
        <v>17</v>
      </c>
      <c r="U88" s="1">
        <f>PI()/4*(0.216^2-0.127^2)</f>
        <v>2.39758497340339E-2</v>
      </c>
      <c r="W88">
        <f t="shared" si="37"/>
        <v>8.7443751832621583E-2</v>
      </c>
      <c r="AP88" s="1" t="s">
        <v>17</v>
      </c>
      <c r="AQ88" s="1">
        <f>PI()/4*(0.216^2-0.127^2)</f>
        <v>2.39758497340339E-2</v>
      </c>
      <c r="AR88">
        <f t="shared" si="38"/>
        <v>30.303030303030305</v>
      </c>
      <c r="AS88">
        <f t="shared" si="39"/>
        <v>0.11060748820269609</v>
      </c>
      <c r="BB88">
        <v>2400</v>
      </c>
      <c r="BC88">
        <f t="shared" si="33"/>
        <v>29.761904761904763</v>
      </c>
      <c r="BD88">
        <f t="shared" si="34"/>
        <v>0.10504903294046539</v>
      </c>
    </row>
    <row r="89" spans="1:62" x14ac:dyDescent="0.25">
      <c r="A89" s="1"/>
      <c r="B89" s="2"/>
      <c r="C89" s="2"/>
      <c r="D89" s="1" t="s">
        <v>16</v>
      </c>
      <c r="E89" s="1">
        <f>PI()/4*(0.2286^2-0.127^2)</f>
        <v>2.8375618829459874E-2</v>
      </c>
      <c r="F89" s="2">
        <v>2850</v>
      </c>
      <c r="G89" s="2">
        <f t="shared" si="32"/>
        <v>5.0372548718622052E-4</v>
      </c>
      <c r="H89">
        <f t="shared" si="35"/>
        <v>1.1193899715249347</v>
      </c>
      <c r="I89" s="2">
        <f t="shared" si="36"/>
        <v>3.2008280242926568E-2</v>
      </c>
      <c r="J89" s="2"/>
      <c r="K89" s="2"/>
      <c r="L89" s="2"/>
      <c r="M89" s="2"/>
      <c r="N89" s="2"/>
      <c r="O89" s="2"/>
      <c r="P89" s="2" t="e">
        <f>SUM(P65:P84P83)</f>
        <v>#NAME?</v>
      </c>
      <c r="R89" s="3"/>
      <c r="W89">
        <f t="shared" si="37"/>
        <v>8.6842724381534925E-2</v>
      </c>
      <c r="AJ89">
        <f t="shared" ref="AJ89" si="40">AH67*AJ67/AJ66</f>
        <v>9.5719756860220606E-2</v>
      </c>
      <c r="AR89">
        <f t="shared" si="38"/>
        <v>30.339805825242721</v>
      </c>
      <c r="AS89">
        <f t="shared" si="39"/>
        <v>0.10970407396489225</v>
      </c>
      <c r="BB89">
        <v>2450</v>
      </c>
      <c r="BC89">
        <f t="shared" si="33"/>
        <v>29.797377830750897</v>
      </c>
      <c r="BD89">
        <f t="shared" si="34"/>
        <v>0.12138089337134499</v>
      </c>
    </row>
    <row r="90" spans="1:62" x14ac:dyDescent="0.25">
      <c r="A90" s="1"/>
      <c r="B90" s="2"/>
      <c r="C90" s="2"/>
      <c r="D90" s="1" t="s">
        <v>17</v>
      </c>
      <c r="E90" s="1">
        <f>PI()/4*(0.216^2-0.127^2)</f>
        <v>2.39758497340339E-2</v>
      </c>
      <c r="F90" s="2">
        <v>2900</v>
      </c>
      <c r="G90" s="2">
        <f t="shared" si="32"/>
        <v>5.041040090806811E-4</v>
      </c>
      <c r="H90">
        <f t="shared" si="35"/>
        <v>1.1202311312904025</v>
      </c>
      <c r="I90" s="2">
        <f t="shared" si="36"/>
        <v>3.1977581689283233E-2</v>
      </c>
      <c r="J90" s="2"/>
      <c r="K90" s="2"/>
      <c r="L90" s="2"/>
      <c r="M90" s="2"/>
      <c r="N90" s="2"/>
      <c r="O90" s="2"/>
      <c r="P90" s="2"/>
      <c r="R90" s="3"/>
      <c r="W90">
        <f t="shared" si="37"/>
        <v>8.6261154562663964E-2</v>
      </c>
      <c r="Z90">
        <f>SUM(Z56:Z83)</f>
        <v>2.0000108273586337</v>
      </c>
      <c r="AR90">
        <f t="shared" si="38"/>
        <v>30.376670716889432</v>
      </c>
      <c r="AS90">
        <f t="shared" si="39"/>
        <v>0.10883076632529304</v>
      </c>
      <c r="BB90">
        <v>2500</v>
      </c>
      <c r="BC90">
        <f t="shared" si="33"/>
        <v>29.832935560859191</v>
      </c>
      <c r="BD90">
        <f t="shared" si="34"/>
        <v>0.12027628461817581</v>
      </c>
    </row>
    <row r="91" spans="1:62" x14ac:dyDescent="0.25">
      <c r="A91" s="1"/>
      <c r="B91" s="2"/>
      <c r="C91" s="2"/>
      <c r="D91" s="2"/>
      <c r="E91" s="2"/>
      <c r="F91" s="2">
        <v>2950</v>
      </c>
      <c r="G91" s="2">
        <f t="shared" si="32"/>
        <v>5.044530971168395E-4</v>
      </c>
      <c r="H91">
        <f t="shared" si="35"/>
        <v>1.1210068824818658</v>
      </c>
      <c r="I91" s="2">
        <f t="shared" si="36"/>
        <v>3.194930937687239E-2</v>
      </c>
      <c r="J91" s="2"/>
      <c r="K91" s="2"/>
      <c r="L91" s="2"/>
      <c r="M91" s="2"/>
      <c r="N91" s="2"/>
      <c r="O91" s="2"/>
      <c r="P91" s="2"/>
      <c r="R91" s="3"/>
      <c r="W91">
        <f t="shared" si="37"/>
        <v>8.5642928517529596E-2</v>
      </c>
      <c r="AG91">
        <f>50/AG60</f>
        <v>30.826140567200984</v>
      </c>
      <c r="AH91">
        <f t="shared" ref="AH91:AH96" si="41">AH62*AJ62/AJ61</f>
        <v>9.9236191919525471E-2</v>
      </c>
      <c r="AI91" t="s">
        <v>28</v>
      </c>
      <c r="AR91">
        <f t="shared" si="38"/>
        <v>30.3951367781155</v>
      </c>
      <c r="AS91">
        <f t="shared" si="39"/>
        <v>0.10800171600343197</v>
      </c>
      <c r="BB91">
        <v>2550</v>
      </c>
      <c r="BC91">
        <f t="shared" si="33"/>
        <v>29.868578255675033</v>
      </c>
      <c r="BD91">
        <f t="shared" si="34"/>
        <v>0.1191682363255205</v>
      </c>
    </row>
    <row r="92" spans="1:62" x14ac:dyDescent="0.25">
      <c r="A92" s="1"/>
      <c r="B92" s="2"/>
      <c r="C92" s="2"/>
      <c r="D92" s="2"/>
      <c r="E92" s="2"/>
      <c r="F92" s="2">
        <v>3000</v>
      </c>
      <c r="G92" s="2">
        <f t="shared" ref="G92:G112" si="42">(0.1*0.027/(1300-J63)/9.8)^0.5</f>
        <v>5.0481224972589761E-4</v>
      </c>
      <c r="H92">
        <f t="shared" si="35"/>
        <v>1.1218049993908834</v>
      </c>
      <c r="I92" s="2">
        <f t="shared" si="36"/>
        <v>3.1920261050817723E-2</v>
      </c>
      <c r="J92" s="2">
        <f t="shared" ref="J92:J110" si="43">H64*J64/J63</f>
        <v>0</v>
      </c>
      <c r="K92" s="2"/>
      <c r="L92" s="2"/>
      <c r="M92" s="2"/>
      <c r="N92" s="2"/>
      <c r="O92" s="2"/>
      <c r="P92" s="2"/>
      <c r="R92" s="3"/>
      <c r="V92">
        <f>50/V67</f>
        <v>31.446540880503143</v>
      </c>
      <c r="W92">
        <f t="shared" ref="W92:W97" si="44">W73*Y73/Y72</f>
        <v>8.5048083961714135E-2</v>
      </c>
      <c r="AG92">
        <f t="shared" ref="AG92:AG113" si="45">50/AG61</f>
        <v>30.864197530864196</v>
      </c>
      <c r="AH92">
        <f t="shared" si="41"/>
        <v>9.8551363579999857E-2</v>
      </c>
      <c r="AR92">
        <f t="shared" si="38"/>
        <v>30.432136335970785</v>
      </c>
      <c r="AS92">
        <f t="shared" si="39"/>
        <v>0.10720020968630031</v>
      </c>
      <c r="BB92">
        <v>2600</v>
      </c>
      <c r="BC92">
        <f t="shared" si="33"/>
        <v>29.904306220095695</v>
      </c>
      <c r="BD92">
        <f t="shared" si="34"/>
        <v>0.11811482824298883</v>
      </c>
      <c r="BF92" s="1" t="s">
        <v>16</v>
      </c>
      <c r="BG92" s="1">
        <f>PI()/4*(0.2286^2-0.127^2)</f>
        <v>2.8375618829459874E-2</v>
      </c>
    </row>
    <row r="93" spans="1:62" x14ac:dyDescent="0.25">
      <c r="A93" s="1"/>
      <c r="B93" s="2"/>
      <c r="C93" s="2"/>
      <c r="D93" s="2"/>
      <c r="E93" s="9" t="s">
        <v>36</v>
      </c>
      <c r="F93" s="2">
        <v>3050</v>
      </c>
      <c r="G93" s="2">
        <f t="shared" si="42"/>
        <v>5.0520258871481307E-4</v>
      </c>
      <c r="H93">
        <f t="shared" si="35"/>
        <v>1.1226724193662514</v>
      </c>
      <c r="I93" s="2">
        <f t="shared" si="36"/>
        <v>3.1888735259517235E-2</v>
      </c>
      <c r="J93" s="2">
        <f t="shared" si="43"/>
        <v>0</v>
      </c>
      <c r="K93" s="2"/>
      <c r="L93" s="2"/>
      <c r="M93" s="2"/>
      <c r="N93" s="2"/>
      <c r="O93" s="2"/>
      <c r="P93" s="2"/>
      <c r="R93" s="3"/>
      <c r="V93">
        <f>50/V68</f>
        <v>31.466331025802393</v>
      </c>
      <c r="W93">
        <f t="shared" si="44"/>
        <v>8.4457849462384313E-2</v>
      </c>
      <c r="AG93">
        <f t="shared" si="45"/>
        <v>30.883261272390364</v>
      </c>
      <c r="AH93">
        <f t="shared" si="41"/>
        <v>9.7858037404060155E-2</v>
      </c>
      <c r="AR93">
        <f t="shared" si="38"/>
        <v>30.469226081657524</v>
      </c>
      <c r="AS93">
        <f t="shared" si="39"/>
        <v>0.1063957239324123</v>
      </c>
      <c r="BB93">
        <v>2650</v>
      </c>
      <c r="BC93">
        <f t="shared" si="33"/>
        <v>29.940119760479043</v>
      </c>
      <c r="BD93">
        <f t="shared" si="34"/>
        <v>0.11710807082225257</v>
      </c>
      <c r="BF93" s="1" t="s">
        <v>17</v>
      </c>
      <c r="BG93" s="1">
        <f>PI()/4*(0.216^2-0.127^2)</f>
        <v>2.39758497340339E-2</v>
      </c>
    </row>
    <row r="94" spans="1:62" x14ac:dyDescent="0.25">
      <c r="A94" s="1"/>
      <c r="B94" s="2"/>
      <c r="C94" s="2"/>
      <c r="D94" s="2"/>
      <c r="E94" s="1">
        <f>2.202*(1+30)^(-0.174)*0.226</f>
        <v>0.27379708435711136</v>
      </c>
      <c r="F94" s="2">
        <v>3100</v>
      </c>
      <c r="G94" s="2">
        <f t="shared" si="42"/>
        <v>5.0558445279261612E-4</v>
      </c>
      <c r="H94">
        <f t="shared" si="35"/>
        <v>1.1235210062058136</v>
      </c>
      <c r="I94" s="2">
        <f t="shared" si="36"/>
        <v>3.1857939110269642E-2</v>
      </c>
      <c r="J94" s="2">
        <f t="shared" si="43"/>
        <v>5.9694004182763542E-2</v>
      </c>
      <c r="K94" s="2"/>
      <c r="L94" s="2"/>
      <c r="M94" s="2"/>
      <c r="N94" s="2"/>
      <c r="O94" s="2"/>
      <c r="P94" s="2"/>
      <c r="R94" s="3"/>
      <c r="V94">
        <f t="shared" ref="V94:V107" si="46">50/V69</f>
        <v>31.486146095717881</v>
      </c>
      <c r="W94">
        <f t="shared" si="44"/>
        <v>8.3882844651683885E-2</v>
      </c>
      <c r="AG94">
        <f t="shared" si="45"/>
        <v>30.921459492888065</v>
      </c>
      <c r="AH94">
        <f t="shared" si="41"/>
        <v>9.7117125573508503E-2</v>
      </c>
      <c r="AR94">
        <f t="shared" si="38"/>
        <v>30.506406345332518</v>
      </c>
      <c r="AS94">
        <f t="shared" si="39"/>
        <v>0.10566152148543885</v>
      </c>
      <c r="BB94">
        <v>2700</v>
      </c>
      <c r="BC94">
        <f t="shared" si="33"/>
        <v>29.97601918465228</v>
      </c>
      <c r="BD94">
        <f t="shared" si="34"/>
        <v>0.11614605973325517</v>
      </c>
    </row>
    <row r="95" spans="1:62" x14ac:dyDescent="0.25">
      <c r="A95" s="1"/>
      <c r="B95" s="2"/>
      <c r="C95" s="2"/>
      <c r="D95" s="2"/>
      <c r="E95" s="2"/>
      <c r="F95" s="2">
        <v>3150</v>
      </c>
      <c r="G95" s="2">
        <f t="shared" si="42"/>
        <v>5.0595778150793521E-4</v>
      </c>
      <c r="H95">
        <f t="shared" si="35"/>
        <v>1.124350625573189</v>
      </c>
      <c r="I95" s="2">
        <f t="shared" si="36"/>
        <v>3.1827874410432666E-2</v>
      </c>
      <c r="J95" s="2">
        <f t="shared" si="43"/>
        <v>5.9269828875958955E-2</v>
      </c>
      <c r="K95" s="2"/>
      <c r="L95" s="2"/>
      <c r="M95" s="2"/>
      <c r="N95" s="2"/>
      <c r="O95" s="2"/>
      <c r="P95" s="2"/>
      <c r="R95" s="3"/>
      <c r="V95">
        <f t="shared" si="46"/>
        <v>28.785261945883708</v>
      </c>
      <c r="W95">
        <f t="shared" si="44"/>
        <v>8.3308618299232307E-2</v>
      </c>
      <c r="AG95">
        <f t="shared" si="45"/>
        <v>30.940594059405939</v>
      </c>
      <c r="AH95">
        <f t="shared" si="41"/>
        <v>9.6404700214890948E-2</v>
      </c>
      <c r="AR95">
        <f t="shared" si="38"/>
        <v>30.543677458766034</v>
      </c>
      <c r="AS95">
        <f t="shared" si="39"/>
        <v>0.10491820805486202</v>
      </c>
      <c r="BB95">
        <v>2750</v>
      </c>
      <c r="BC95">
        <f t="shared" si="33"/>
        <v>30.012004801920771</v>
      </c>
      <c r="BD95">
        <f t="shared" si="34"/>
        <v>0.11522701723264139</v>
      </c>
    </row>
    <row r="96" spans="1:62" x14ac:dyDescent="0.25">
      <c r="A96" s="1"/>
      <c r="B96" s="2"/>
      <c r="C96" s="2"/>
      <c r="D96" s="2"/>
      <c r="E96" s="2"/>
      <c r="F96" s="2">
        <v>3200</v>
      </c>
      <c r="G96" s="2">
        <f t="shared" si="42"/>
        <v>5.0632487120580861E-4</v>
      </c>
      <c r="H96">
        <f t="shared" si="35"/>
        <v>1.1251663804573526</v>
      </c>
      <c r="I96" s="2">
        <f t="shared" si="36"/>
        <v>3.1798353618794406E-2</v>
      </c>
      <c r="J96" s="2">
        <f t="shared" si="43"/>
        <v>5.8859475010139252E-2</v>
      </c>
      <c r="K96" s="2"/>
      <c r="L96" s="2">
        <f>H83+L83</f>
        <v>8.8381599119944643E-2</v>
      </c>
      <c r="M96" s="2"/>
      <c r="N96" s="2"/>
      <c r="O96" s="2"/>
      <c r="P96" s="2"/>
      <c r="R96" s="3"/>
      <c r="V96">
        <f t="shared" si="46"/>
        <v>28.81844380403458</v>
      </c>
      <c r="W96">
        <f t="shared" si="44"/>
        <v>8.2728397294312306E-2</v>
      </c>
      <c r="AG96">
        <f t="shared" si="45"/>
        <v>30.978934324659228</v>
      </c>
      <c r="AH96">
        <f t="shared" si="41"/>
        <v>9.5719756860220606E-2</v>
      </c>
      <c r="AR96">
        <f t="shared" si="38"/>
        <v>30.562347188264059</v>
      </c>
      <c r="AS96">
        <f t="shared" ref="AS96:AS109" si="47">AS65*AU65/AU64</f>
        <v>0.10412387761941173</v>
      </c>
      <c r="BB96">
        <v>2800</v>
      </c>
      <c r="BC96">
        <f t="shared" si="33"/>
        <v>30.048076923076923</v>
      </c>
      <c r="BD96">
        <f t="shared" si="34"/>
        <v>0.11434390627679597</v>
      </c>
    </row>
    <row r="97" spans="1:56" x14ac:dyDescent="0.25">
      <c r="A97" s="1"/>
      <c r="B97" s="2"/>
      <c r="C97" s="2"/>
      <c r="D97" s="2"/>
      <c r="E97" s="2"/>
      <c r="F97" s="2">
        <v>3250</v>
      </c>
      <c r="G97" s="2">
        <f t="shared" si="42"/>
        <v>5.0668331798032421E-4</v>
      </c>
      <c r="H97">
        <f t="shared" si="35"/>
        <v>1.1259629288451647</v>
      </c>
      <c r="I97" s="2">
        <f t="shared" si="36"/>
        <v>3.176956748522853E-2</v>
      </c>
      <c r="J97" s="2">
        <f t="shared" si="43"/>
        <v>5.8073311585258337E-2</v>
      </c>
      <c r="K97" s="2"/>
      <c r="L97" s="2"/>
      <c r="M97" s="2"/>
      <c r="N97" s="2"/>
      <c r="O97" s="2"/>
      <c r="P97" s="2"/>
      <c r="R97" s="3"/>
      <c r="V97">
        <f t="shared" si="46"/>
        <v>28.835063437139564</v>
      </c>
      <c r="W97">
        <f t="shared" si="44"/>
        <v>8.2173219151740695E-2</v>
      </c>
      <c r="AG97">
        <f t="shared" si="45"/>
        <v>31.017369727047143</v>
      </c>
      <c r="AH97">
        <f t="shared" ref="AH97:AH107" si="48">AH68*AJ68/AJ67</f>
        <v>9.5057130631234832E-2</v>
      </c>
      <c r="AR97">
        <f t="shared" si="38"/>
        <v>30.599755201958388</v>
      </c>
      <c r="AS97">
        <f t="shared" si="47"/>
        <v>0.10336008696858756</v>
      </c>
      <c r="BB97">
        <v>2850</v>
      </c>
      <c r="BC97">
        <f t="shared" si="33"/>
        <v>30.084235860409148</v>
      </c>
      <c r="BD97">
        <f t="shared" si="34"/>
        <v>0.11350070935755142</v>
      </c>
    </row>
    <row r="98" spans="1:56" x14ac:dyDescent="0.25">
      <c r="A98" s="1"/>
      <c r="B98" s="2"/>
      <c r="C98" s="2"/>
      <c r="D98" s="2"/>
      <c r="E98" s="2"/>
      <c r="F98" s="2">
        <v>3300</v>
      </c>
      <c r="G98" s="2">
        <f t="shared" si="42"/>
        <v>5.0705435618096423E-4</v>
      </c>
      <c r="H98">
        <f t="shared" si="35"/>
        <v>1.1267874581799204</v>
      </c>
      <c r="I98" s="2">
        <f t="shared" si="36"/>
        <v>3.1739811305566377E-2</v>
      </c>
      <c r="J98" s="2">
        <f t="shared" si="43"/>
        <v>5.7674138610393597E-2</v>
      </c>
      <c r="K98" s="2"/>
      <c r="L98" s="2"/>
      <c r="M98" s="2"/>
      <c r="N98" s="2"/>
      <c r="O98" s="2"/>
      <c r="P98" s="2"/>
      <c r="R98" s="3"/>
      <c r="V98">
        <f t="shared" si="46"/>
        <v>28.868360277136258</v>
      </c>
      <c r="W98">
        <f>W79*Y79/Y78*U88/U87</f>
        <v>8.1642240207557337E-2</v>
      </c>
      <c r="AG98">
        <f t="shared" si="45"/>
        <v>31.036623215394165</v>
      </c>
      <c r="AH98">
        <f t="shared" si="48"/>
        <v>9.4420260006826684E-2</v>
      </c>
      <c r="AR98">
        <f t="shared" si="38"/>
        <v>30.637254901960787</v>
      </c>
      <c r="AS98">
        <f t="shared" si="47"/>
        <v>0.10263034507927005</v>
      </c>
      <c r="BB98">
        <v>2900</v>
      </c>
      <c r="BC98">
        <f t="shared" ref="BC98:BC120" si="49">50/BC61</f>
        <v>30.102347983142685</v>
      </c>
      <c r="BD98">
        <f t="shared" si="34"/>
        <v>0.1126489808548683</v>
      </c>
    </row>
    <row r="99" spans="1:56" x14ac:dyDescent="0.25">
      <c r="A99" s="1"/>
      <c r="B99" s="2"/>
      <c r="C99" s="2"/>
      <c r="D99" s="2"/>
      <c r="E99" s="2"/>
      <c r="F99" s="2">
        <v>3350</v>
      </c>
      <c r="G99" s="2">
        <f t="shared" si="42"/>
        <v>5.074167265390067E-4</v>
      </c>
      <c r="H99">
        <f t="shared" si="35"/>
        <v>1.1275927256422369</v>
      </c>
      <c r="I99" s="2">
        <f t="shared" si="36"/>
        <v>3.1710790588109328E-2</v>
      </c>
      <c r="J99" s="2">
        <f t="shared" si="43"/>
        <v>5.729038009915631E-2</v>
      </c>
      <c r="K99" s="2"/>
      <c r="L99" s="2">
        <v>3550</v>
      </c>
      <c r="M99" s="2"/>
      <c r="N99" s="2"/>
      <c r="O99" s="2"/>
      <c r="P99" s="2"/>
      <c r="R99" s="3"/>
      <c r="V99">
        <f t="shared" si="46"/>
        <v>28.901734104046245</v>
      </c>
      <c r="W99">
        <f>W79*Y79/Y80</f>
        <v>9.5348874989846483E-2</v>
      </c>
      <c r="AG99">
        <f t="shared" si="45"/>
        <v>31.075201988812928</v>
      </c>
      <c r="AH99">
        <f t="shared" si="48"/>
        <v>9.3775442751603419E-2</v>
      </c>
      <c r="AR99">
        <f t="shared" si="38"/>
        <v>30.656039239730227</v>
      </c>
      <c r="AS99">
        <f t="shared" si="47"/>
        <v>0.10193344987258052</v>
      </c>
      <c r="BB99">
        <v>2950</v>
      </c>
      <c r="BC99">
        <f t="shared" si="49"/>
        <v>30.138637733574441</v>
      </c>
      <c r="BD99">
        <f t="shared" si="34"/>
        <v>0.1118716624664135</v>
      </c>
    </row>
    <row r="100" spans="1:56" x14ac:dyDescent="0.25">
      <c r="A100" s="1"/>
      <c r="B100" s="2"/>
      <c r="C100" s="2"/>
      <c r="D100" s="2"/>
      <c r="E100" s="2"/>
      <c r="F100" s="2">
        <v>3400</v>
      </c>
      <c r="G100" s="2">
        <f t="shared" si="42"/>
        <v>5.0781076661750193E-4</v>
      </c>
      <c r="H100">
        <f t="shared" si="35"/>
        <v>1.1284683702611153</v>
      </c>
      <c r="I100" s="2">
        <f t="shared" si="36"/>
        <v>3.1679278716508122E-2</v>
      </c>
      <c r="J100" s="2">
        <f t="shared" si="43"/>
        <v>5.6879749568221075E-2</v>
      </c>
      <c r="K100" s="2"/>
      <c r="L100" s="2">
        <v>3200</v>
      </c>
      <c r="M100" s="2"/>
      <c r="N100" s="2"/>
      <c r="O100" s="2"/>
      <c r="P100" s="2"/>
      <c r="R100" s="3"/>
      <c r="V100">
        <f t="shared" si="46"/>
        <v>28.91844997108155</v>
      </c>
      <c r="W100">
        <f>W80*Y80/Y81</f>
        <v>9.4691243496148103E-2</v>
      </c>
      <c r="AG100">
        <f t="shared" si="45"/>
        <v>31.113876789047914</v>
      </c>
      <c r="AH100">
        <f t="shared" si="48"/>
        <v>9.3155574636872227E-2</v>
      </c>
      <c r="AR100">
        <f t="shared" si="38"/>
        <v>30.693677102516883</v>
      </c>
      <c r="AS100">
        <f t="shared" si="47"/>
        <v>0.10127720665530401</v>
      </c>
      <c r="BB100">
        <v>3000</v>
      </c>
      <c r="BC100">
        <f t="shared" si="49"/>
        <v>30.175015087507543</v>
      </c>
      <c r="BD100">
        <f t="shared" si="34"/>
        <v>0.11108977199282338</v>
      </c>
    </row>
    <row r="101" spans="1:56" x14ac:dyDescent="0.25">
      <c r="A101" s="1"/>
      <c r="B101" s="2"/>
      <c r="C101" s="2"/>
      <c r="D101" s="2"/>
      <c r="E101" s="2"/>
      <c r="F101" s="2">
        <v>3450</v>
      </c>
      <c r="G101" s="2">
        <f t="shared" si="42"/>
        <v>5.0819858011161637E-4</v>
      </c>
      <c r="H101">
        <f t="shared" si="35"/>
        <v>1.129330178025814</v>
      </c>
      <c r="I101" s="2">
        <f t="shared" si="36"/>
        <v>3.1648310625888847E-2</v>
      </c>
      <c r="J101" s="2">
        <f t="shared" si="43"/>
        <v>5.6482227843759385E-2</v>
      </c>
      <c r="K101" s="2"/>
      <c r="L101" s="2">
        <v>2850</v>
      </c>
      <c r="M101" s="2"/>
      <c r="N101" s="2"/>
      <c r="O101" s="2"/>
      <c r="P101" s="2"/>
      <c r="R101" s="3"/>
      <c r="V101">
        <f t="shared" si="46"/>
        <v>28.951939779965254</v>
      </c>
      <c r="W101">
        <f>W81*Y81/Y82</f>
        <v>9.4050156237480975E-2</v>
      </c>
      <c r="AG101">
        <f t="shared" si="45"/>
        <v>28.425241614553727</v>
      </c>
      <c r="AH101">
        <f t="shared" si="48"/>
        <v>9.2499889402145125E-2</v>
      </c>
      <c r="AR101">
        <f t="shared" si="38"/>
        <v>30.73140749846343</v>
      </c>
      <c r="AS101">
        <f t="shared" si="47"/>
        <v>0.10065581963927532</v>
      </c>
      <c r="BB101">
        <v>3050</v>
      </c>
      <c r="BC101">
        <f t="shared" si="49"/>
        <v>30.211480362537763</v>
      </c>
      <c r="BD101">
        <f t="shared" si="34"/>
        <v>0.11027371326780469</v>
      </c>
    </row>
    <row r="102" spans="1:56" x14ac:dyDescent="0.25">
      <c r="A102" s="1"/>
      <c r="B102" s="2"/>
      <c r="C102" s="2"/>
      <c r="D102" s="2"/>
      <c r="E102" s="2"/>
      <c r="F102" s="2">
        <v>3500</v>
      </c>
      <c r="G102" s="2">
        <f t="shared" si="42"/>
        <v>5.0858967091756114E-4</v>
      </c>
      <c r="H102">
        <f t="shared" si="35"/>
        <v>1.1301992687056912</v>
      </c>
      <c r="I102" s="2">
        <f t="shared" si="36"/>
        <v>3.1617126787553573E-2</v>
      </c>
      <c r="J102" s="2">
        <f t="shared" si="43"/>
        <v>5.6087835824072896E-2</v>
      </c>
      <c r="K102" s="2"/>
      <c r="L102" s="2">
        <v>2550</v>
      </c>
      <c r="M102" s="2"/>
      <c r="N102" s="2"/>
      <c r="O102" s="2"/>
      <c r="P102" s="2"/>
      <c r="R102" s="3"/>
      <c r="V102">
        <f t="shared" si="46"/>
        <v>28.985507246376809</v>
      </c>
      <c r="W102">
        <f>W82*Y82/Y83</f>
        <v>9.3328562909958251E-2</v>
      </c>
      <c r="AG102">
        <f t="shared" si="45"/>
        <v>28.457598178713717</v>
      </c>
      <c r="AH102">
        <f t="shared" si="48"/>
        <v>9.1880948733588277E-2</v>
      </c>
      <c r="AR102">
        <f t="shared" si="38"/>
        <v>28.089887640449437</v>
      </c>
      <c r="AS102">
        <f t="shared" si="47"/>
        <v>0.10010741805905872</v>
      </c>
      <c r="BB102">
        <v>3100</v>
      </c>
      <c r="BC102">
        <f t="shared" si="49"/>
        <v>30.248033877797944</v>
      </c>
      <c r="BD102">
        <f t="shared" si="34"/>
        <v>0.10952872128518204</v>
      </c>
    </row>
    <row r="103" spans="1:56" x14ac:dyDescent="0.25">
      <c r="A103" s="1"/>
      <c r="B103" s="2"/>
      <c r="C103" s="2"/>
      <c r="D103" s="2"/>
      <c r="E103" s="2"/>
      <c r="F103" s="2">
        <v>3550</v>
      </c>
      <c r="G103" s="2">
        <f t="shared" si="42"/>
        <v>5.0898166602242551E-4</v>
      </c>
      <c r="H103">
        <f t="shared" si="35"/>
        <v>1.1310703689387234</v>
      </c>
      <c r="I103" s="2">
        <f t="shared" si="36"/>
        <v>3.1585917062634146E-2</v>
      </c>
      <c r="J103" s="2">
        <f t="shared" si="43"/>
        <v>5.5698913365185412E-2</v>
      </c>
      <c r="K103" s="2"/>
      <c r="L103" s="2">
        <v>2300</v>
      </c>
      <c r="M103" s="2"/>
      <c r="N103" s="2"/>
      <c r="O103" s="2"/>
      <c r="P103" s="2"/>
      <c r="R103" s="3"/>
      <c r="V103">
        <f t="shared" si="46"/>
        <v>29.019152640742888</v>
      </c>
      <c r="W103" t="e">
        <f>W83*Y83/Y84</f>
        <v>#DIV/0!</v>
      </c>
      <c r="AG103">
        <f t="shared" si="45"/>
        <v>28.490028490028493</v>
      </c>
      <c r="AH103">
        <f t="shared" si="48"/>
        <v>9.128190389802178E-2</v>
      </c>
      <c r="AR103">
        <f t="shared" si="38"/>
        <v>28.121484814398201</v>
      </c>
      <c r="AS103">
        <f t="shared" si="47"/>
        <v>9.9504570337448417E-2</v>
      </c>
      <c r="BB103">
        <v>3150</v>
      </c>
      <c r="BC103">
        <f t="shared" si="49"/>
        <v>30.284675953967291</v>
      </c>
      <c r="BD103">
        <f t="shared" si="34"/>
        <v>0.10889603254052019</v>
      </c>
    </row>
    <row r="104" spans="1:56" x14ac:dyDescent="0.25">
      <c r="A104" s="1"/>
      <c r="B104" s="2"/>
      <c r="C104" s="2"/>
      <c r="D104" s="2"/>
      <c r="E104" s="2"/>
      <c r="F104" s="2">
        <v>3600</v>
      </c>
      <c r="G104" s="2">
        <f t="shared" si="42"/>
        <v>5.0938656196071019E-4</v>
      </c>
      <c r="H104">
        <f t="shared" si="35"/>
        <v>1.1319701376904669</v>
      </c>
      <c r="I104" s="2">
        <f t="shared" si="36"/>
        <v>3.1553728687864505E-2</v>
      </c>
      <c r="J104" s="2">
        <f t="shared" si="43"/>
        <v>5.5303736356003365E-2</v>
      </c>
      <c r="K104" s="2"/>
      <c r="L104" s="2"/>
      <c r="M104" s="2"/>
      <c r="N104" s="2"/>
      <c r="O104" s="2"/>
      <c r="P104" s="2"/>
      <c r="R104" s="3"/>
      <c r="V104">
        <f t="shared" si="46"/>
        <v>24.354603019970774</v>
      </c>
      <c r="AG104">
        <f t="shared" si="45"/>
        <v>28.506271379703534</v>
      </c>
      <c r="AH104">
        <f t="shared" si="48"/>
        <v>9.0705980639180089E-2</v>
      </c>
      <c r="AR104">
        <f t="shared" si="38"/>
        <v>28.137310073157007</v>
      </c>
      <c r="AS104">
        <f t="shared" si="47"/>
        <v>9.8921719895296079E-2</v>
      </c>
      <c r="BB104">
        <v>3200</v>
      </c>
      <c r="BC104">
        <f t="shared" si="49"/>
        <v>30.321406913280775</v>
      </c>
      <c r="BD104">
        <f t="shared" si="34"/>
        <v>0.10828507430291641</v>
      </c>
    </row>
    <row r="105" spans="1:56" x14ac:dyDescent="0.25">
      <c r="A105" s="1"/>
      <c r="B105" s="2"/>
      <c r="C105" s="2"/>
      <c r="D105" s="2"/>
      <c r="E105" s="2"/>
      <c r="F105" s="2">
        <v>3650</v>
      </c>
      <c r="G105" s="2">
        <f t="shared" si="42"/>
        <v>5.0981166226816109E-4</v>
      </c>
      <c r="H105">
        <f t="shared" si="35"/>
        <v>1.1329148050403579</v>
      </c>
      <c r="I105" s="2">
        <f t="shared" si="36"/>
        <v>3.1519987017759162E-2</v>
      </c>
      <c r="J105" s="2">
        <f t="shared" si="43"/>
        <v>5.4895820310872194E-2</v>
      </c>
      <c r="K105" s="2"/>
      <c r="L105" s="2"/>
      <c r="M105" s="2"/>
      <c r="N105" s="2"/>
      <c r="O105" s="2"/>
      <c r="P105" s="2"/>
      <c r="R105" s="3"/>
      <c r="V105">
        <f t="shared" si="46"/>
        <v>27.233115468409586</v>
      </c>
      <c r="AG105">
        <f t="shared" si="45"/>
        <v>28.538812785388128</v>
      </c>
      <c r="AH105">
        <f t="shared" si="48"/>
        <v>9.0141072158511915E-2</v>
      </c>
      <c r="AR105">
        <f t="shared" si="38"/>
        <v>28.169014084507044</v>
      </c>
      <c r="AS105">
        <f t="shared" si="47"/>
        <v>9.8341446907685037E-2</v>
      </c>
      <c r="BB105">
        <v>3250</v>
      </c>
      <c r="BC105">
        <f t="shared" si="49"/>
        <v>30.358227079538555</v>
      </c>
      <c r="BD105">
        <f t="shared" si="34"/>
        <v>0.10769523930272781</v>
      </c>
    </row>
    <row r="106" spans="1:56" x14ac:dyDescent="0.25">
      <c r="A106" s="1"/>
      <c r="B106" s="2"/>
      <c r="C106" s="2"/>
      <c r="D106" s="2"/>
      <c r="E106" s="2"/>
      <c r="F106" s="2">
        <v>3700</v>
      </c>
      <c r="G106" s="2">
        <f t="shared" si="42"/>
        <v>5.1024023939334707E-4</v>
      </c>
      <c r="H106">
        <f t="shared" si="35"/>
        <v>1.1338671986518825</v>
      </c>
      <c r="I106" s="2">
        <f t="shared" si="36"/>
        <v>3.1486024129167234E-2</v>
      </c>
      <c r="J106" s="2">
        <f t="shared" si="43"/>
        <v>5.4491623578076527E-2</v>
      </c>
      <c r="K106" s="2"/>
      <c r="L106" s="2"/>
      <c r="M106" s="2"/>
      <c r="N106" s="2"/>
      <c r="O106" s="2"/>
      <c r="P106" s="2"/>
      <c r="R106" s="3"/>
      <c r="V106">
        <f t="shared" si="46"/>
        <v>27.262813522355508</v>
      </c>
      <c r="AG106">
        <f t="shared" si="45"/>
        <v>28.571428571428573</v>
      </c>
      <c r="AH106">
        <f t="shared" si="48"/>
        <v>8.9564428597854115E-2</v>
      </c>
      <c r="AR106">
        <f t="shared" si="38"/>
        <v>28.200789622109422</v>
      </c>
      <c r="AS106">
        <f t="shared" si="47"/>
        <v>9.7763780382623941E-2</v>
      </c>
      <c r="BB106">
        <v>3300</v>
      </c>
      <c r="BC106">
        <f t="shared" si="49"/>
        <v>30.376670716889432</v>
      </c>
      <c r="BD106">
        <f t="shared" si="34"/>
        <v>0.10708349619968723</v>
      </c>
    </row>
    <row r="107" spans="1:56" x14ac:dyDescent="0.25">
      <c r="A107" s="1"/>
      <c r="B107" s="2"/>
      <c r="C107" s="2"/>
      <c r="D107" s="2"/>
      <c r="E107" s="2"/>
      <c r="F107" s="2">
        <v>3750</v>
      </c>
      <c r="G107" s="2">
        <f t="shared" si="42"/>
        <v>5.1066264874672306E-4</v>
      </c>
      <c r="H107">
        <f t="shared" si="35"/>
        <v>1.134805886103829</v>
      </c>
      <c r="I107" s="2">
        <f t="shared" si="36"/>
        <v>3.1452603685413347E-2</v>
      </c>
      <c r="J107" s="2">
        <f t="shared" si="43"/>
        <v>5.9194057494866531E-2</v>
      </c>
      <c r="K107" s="2"/>
      <c r="L107" s="2"/>
      <c r="M107" s="2"/>
      <c r="N107" s="2"/>
      <c r="O107" s="2"/>
      <c r="P107" s="2"/>
      <c r="R107" s="3"/>
      <c r="V107">
        <f t="shared" si="46"/>
        <v>27.292576419213972</v>
      </c>
      <c r="AG107">
        <f t="shared" si="45"/>
        <v>28.60411899313501</v>
      </c>
      <c r="AH107">
        <f t="shared" si="48"/>
        <v>8.9002511167312476E-2</v>
      </c>
      <c r="AR107">
        <f t="shared" si="38"/>
        <v>28.232636928289104</v>
      </c>
      <c r="AS107">
        <f t="shared" si="47"/>
        <v>9.7164078709238696E-2</v>
      </c>
      <c r="BB107">
        <v>3350</v>
      </c>
      <c r="BC107">
        <f t="shared" si="49"/>
        <v>27.7623542476402</v>
      </c>
      <c r="BD107">
        <f t="shared" si="34"/>
        <v>0.10649265189590544</v>
      </c>
    </row>
    <row r="108" spans="1:56" x14ac:dyDescent="0.25">
      <c r="A108" s="1"/>
      <c r="B108" s="2"/>
      <c r="C108" s="2"/>
      <c r="D108" s="2"/>
      <c r="E108" s="2"/>
      <c r="F108" s="2">
        <v>3800</v>
      </c>
      <c r="G108" s="2">
        <f t="shared" si="42"/>
        <v>5.1108853173256795E-4</v>
      </c>
      <c r="H108">
        <f t="shared" si="35"/>
        <v>1.1357522927390398</v>
      </c>
      <c r="I108" s="2">
        <f t="shared" si="36"/>
        <v>3.1418962242965968E-2</v>
      </c>
      <c r="J108" s="2">
        <f t="shared" si="43"/>
        <v>5.8769277501427061E-2</v>
      </c>
      <c r="K108" s="2"/>
      <c r="L108" s="2"/>
      <c r="M108" s="2"/>
      <c r="N108" s="2"/>
      <c r="O108" s="2"/>
      <c r="P108" s="2"/>
      <c r="R108" s="3"/>
      <c r="V108">
        <f>50/V83</f>
        <v>27.3224043715847</v>
      </c>
      <c r="AG108">
        <f t="shared" si="45"/>
        <v>28.636884306987401</v>
      </c>
      <c r="AH108">
        <f>AH79*AJ79/AJ78*AJ87/AJ86</f>
        <v>8.8440297212124888E-2</v>
      </c>
      <c r="AR108">
        <f t="shared" si="38"/>
        <v>28.264556246466931</v>
      </c>
      <c r="AS108">
        <f t="shared" si="47"/>
        <v>9.6531101270499062E-2</v>
      </c>
      <c r="BB108">
        <v>3400</v>
      </c>
      <c r="BC108">
        <f t="shared" si="49"/>
        <v>27.793218454697055</v>
      </c>
      <c r="BD108">
        <f t="shared" si="34"/>
        <v>0.10584836555799333</v>
      </c>
    </row>
    <row r="109" spans="1:56" x14ac:dyDescent="0.25">
      <c r="A109" s="1"/>
      <c r="B109" s="2"/>
      <c r="C109" s="2"/>
      <c r="D109" s="2"/>
      <c r="E109" s="2"/>
      <c r="F109" s="2">
        <v>3850</v>
      </c>
      <c r="G109" s="2">
        <f t="shared" si="42"/>
        <v>5.1152033989218504E-4</v>
      </c>
      <c r="H109">
        <f t="shared" si="35"/>
        <v>1.1367118664270777</v>
      </c>
      <c r="I109" s="2">
        <f t="shared" si="36"/>
        <v>3.1384907823667076E-2</v>
      </c>
      <c r="J109" s="2">
        <f t="shared" si="43"/>
        <v>5.8345826586787566E-2</v>
      </c>
      <c r="K109" s="2"/>
      <c r="L109" s="2"/>
      <c r="M109" s="2"/>
      <c r="N109" s="2"/>
      <c r="O109" s="2"/>
      <c r="P109" s="2"/>
      <c r="R109" s="3"/>
      <c r="AG109">
        <f t="shared" si="45"/>
        <v>28.669724770642201</v>
      </c>
      <c r="AH109">
        <f>AH79*AJ79/AJ80</f>
        <v>0.10329658151000286</v>
      </c>
      <c r="AR109">
        <f t="shared" si="38"/>
        <v>28.29654782116582</v>
      </c>
      <c r="AS109">
        <f t="shared" si="47"/>
        <v>9.5902312937032205E-2</v>
      </c>
      <c r="BB109">
        <v>3450</v>
      </c>
      <c r="BC109">
        <f t="shared" si="49"/>
        <v>27.824151363383418</v>
      </c>
      <c r="BD109">
        <f t="shared" si="34"/>
        <v>0.105216380335521</v>
      </c>
    </row>
    <row r="110" spans="1:56" x14ac:dyDescent="0.25">
      <c r="A110" s="1"/>
      <c r="B110" s="2"/>
      <c r="C110" s="2"/>
      <c r="D110" s="2"/>
      <c r="E110" s="2"/>
      <c r="F110" s="2">
        <v>3900</v>
      </c>
      <c r="G110" s="2">
        <f t="shared" si="42"/>
        <v>5.1194837417946055E-4</v>
      </c>
      <c r="H110">
        <f t="shared" si="35"/>
        <v>1.1376630537321346</v>
      </c>
      <c r="I110" s="2">
        <f t="shared" si="36"/>
        <v>3.1351205633464385E-2</v>
      </c>
      <c r="J110" s="2">
        <f t="shared" si="43"/>
        <v>5.7933090836012856E-2</v>
      </c>
      <c r="K110" s="2"/>
      <c r="L110" s="2"/>
      <c r="M110" s="2"/>
      <c r="N110" s="2"/>
      <c r="O110" s="2"/>
      <c r="P110" s="2"/>
      <c r="R110" s="3"/>
      <c r="AG110">
        <f t="shared" si="45"/>
        <v>24.061597690086625</v>
      </c>
      <c r="AH110">
        <f>AH80*AJ80/AJ81</f>
        <v>0.10258185643764668</v>
      </c>
      <c r="AR110">
        <f t="shared" si="38"/>
        <v>28.328611898016998</v>
      </c>
      <c r="AS110">
        <f>AS79*AU79/AU78*AQ88/AQ87</f>
        <v>9.5269806393271289E-2</v>
      </c>
      <c r="BB110">
        <v>3500</v>
      </c>
      <c r="BC110">
        <f t="shared" si="49"/>
        <v>27.855153203342621</v>
      </c>
      <c r="BD110">
        <f t="shared" si="34"/>
        <v>0.10458739887729643</v>
      </c>
    </row>
    <row r="111" spans="1:56" x14ac:dyDescent="0.25">
      <c r="A111" s="1"/>
      <c r="B111" s="2"/>
      <c r="C111" s="2"/>
      <c r="D111" s="2"/>
      <c r="E111" s="2"/>
      <c r="F111" s="2">
        <v>3950</v>
      </c>
      <c r="G111" s="2">
        <f t="shared" si="42"/>
        <v>5.1236527925291959E-4</v>
      </c>
      <c r="H111">
        <f t="shared" si="35"/>
        <v>1.1385895094509326</v>
      </c>
      <c r="I111" s="2">
        <f t="shared" si="36"/>
        <v>3.1318431876342263E-2</v>
      </c>
      <c r="J111" s="2">
        <f>H83*J83/J82</f>
        <v>5.753763522414275E-2</v>
      </c>
      <c r="K111" s="2"/>
      <c r="L111" s="2"/>
      <c r="M111" s="2"/>
      <c r="N111" s="2"/>
      <c r="O111" s="2"/>
      <c r="P111" s="2"/>
      <c r="R111" s="3"/>
      <c r="AG111">
        <f t="shared" si="45"/>
        <v>26.910656620021527</v>
      </c>
      <c r="AH111">
        <f>AH81*AJ81/AJ82</f>
        <v>0.10188514246674436</v>
      </c>
      <c r="AR111">
        <f t="shared" si="38"/>
        <v>23.775558725630049</v>
      </c>
      <c r="BB111">
        <v>3550</v>
      </c>
      <c r="BC111">
        <f t="shared" si="49"/>
        <v>27.886224205242613</v>
      </c>
      <c r="BD111">
        <f t="shared" si="34"/>
        <v>0.10395256042980665</v>
      </c>
    </row>
    <row r="112" spans="1:56" x14ac:dyDescent="0.25">
      <c r="A112" s="1"/>
      <c r="B112" s="2"/>
      <c r="C112" s="2"/>
      <c r="D112" s="2"/>
      <c r="E112" s="2"/>
      <c r="F112" s="2">
        <v>4000</v>
      </c>
      <c r="G112" s="2">
        <f t="shared" si="42"/>
        <v>5.1283459920064103E-4</v>
      </c>
      <c r="H112">
        <f t="shared" si="35"/>
        <v>1.1396324426680913</v>
      </c>
      <c r="I112" s="2">
        <f t="shared" si="36"/>
        <v>3.1281599119944652E-2</v>
      </c>
      <c r="K112" s="2"/>
      <c r="L112" s="2"/>
      <c r="M112" s="2"/>
      <c r="N112" s="2"/>
      <c r="O112" s="2"/>
      <c r="P112" s="2"/>
      <c r="R112" s="3"/>
      <c r="AG112">
        <f t="shared" si="45"/>
        <v>26.93965517241379</v>
      </c>
      <c r="AH112">
        <f>AH82*AJ82/AJ83</f>
        <v>0.10110903724974077</v>
      </c>
      <c r="AR112">
        <f t="shared" si="38"/>
        <v>26.595744680851066</v>
      </c>
      <c r="AS112">
        <f>AS79*AU79/AU80</f>
        <v>0.11121639867435865</v>
      </c>
      <c r="BB112">
        <v>3600</v>
      </c>
      <c r="BC112">
        <f t="shared" si="49"/>
        <v>27.917364600781688</v>
      </c>
      <c r="BD112">
        <f t="shared" si="34"/>
        <v>0.10330343650205585</v>
      </c>
    </row>
    <row r="113" spans="1:56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R113" s="3"/>
      <c r="AG113">
        <f t="shared" si="45"/>
        <v>26.968716289104638</v>
      </c>
      <c r="AH113" t="e">
        <f>AK83*AJ83/AJ84</f>
        <v>#DIV/0!</v>
      </c>
      <c r="AR113">
        <f t="shared" si="38"/>
        <v>26.624068157614484</v>
      </c>
      <c r="AS113">
        <f>AS80*AU80/AU81</f>
        <v>0.1104122831959056</v>
      </c>
      <c r="BB113">
        <v>3650</v>
      </c>
      <c r="BC113">
        <f t="shared" si="49"/>
        <v>27.948574622694245</v>
      </c>
      <c r="BD113">
        <f t="shared" si="34"/>
        <v>0.10261471786551739</v>
      </c>
    </row>
    <row r="114" spans="1:56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R114" s="3"/>
      <c r="AG114">
        <f>50/AG83</f>
        <v>26.997840172786177</v>
      </c>
      <c r="AR114">
        <f t="shared" si="38"/>
        <v>26.652452025586356</v>
      </c>
      <c r="AS114">
        <f>AS81*AU81/AU82</f>
        <v>0.10961971206194297</v>
      </c>
      <c r="BB114">
        <v>3700</v>
      </c>
      <c r="BC114">
        <f t="shared" si="49"/>
        <v>27.979854504756577</v>
      </c>
      <c r="BD114">
        <f>BD78*BG78/BG77</f>
        <v>0.10192657691834933</v>
      </c>
    </row>
    <row r="115" spans="1:56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R115" s="3"/>
      <c r="AR115">
        <f>50/AR83</f>
        <v>26.680896478121664</v>
      </c>
      <c r="AS115">
        <f>AS82*AU82/AU83</f>
        <v>0.10874264911789414</v>
      </c>
      <c r="BB115">
        <v>3750</v>
      </c>
      <c r="BC115">
        <f t="shared" si="49"/>
        <v>28.011204481792717</v>
      </c>
      <c r="BD115">
        <f>BD79*BG79/BG78*BG93/BG92</f>
        <v>0.10123917400170254</v>
      </c>
    </row>
    <row r="116" spans="1:56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R116" s="3"/>
      <c r="V116">
        <f>SUM(V92:V108)</f>
        <v>487.94844400996482</v>
      </c>
      <c r="BB116">
        <v>3800</v>
      </c>
      <c r="BC116">
        <f t="shared" si="49"/>
        <v>23.518344308560678</v>
      </c>
    </row>
    <row r="117" spans="1:56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R117" s="3"/>
      <c r="BB117">
        <v>3850</v>
      </c>
      <c r="BC117">
        <f t="shared" si="49"/>
        <v>26.301946344029457</v>
      </c>
      <c r="BD117">
        <f>BD79*BG79/BG80</f>
        <v>0.11815000000000001</v>
      </c>
    </row>
    <row r="118" spans="1:56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R118" s="3"/>
      <c r="AG118">
        <f>SUM(AG91:AG114)</f>
        <v>698.43623400270462</v>
      </c>
      <c r="BB118">
        <v>3900</v>
      </c>
      <c r="BC118">
        <f t="shared" si="49"/>
        <v>26.329647182727751</v>
      </c>
      <c r="BD118">
        <f>BD80*BG80/BG81</f>
        <v>0.11728337408312958</v>
      </c>
    </row>
    <row r="119" spans="1:56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R119" s="3"/>
      <c r="BB119">
        <v>3950</v>
      </c>
      <c r="BC119">
        <f t="shared" si="49"/>
        <v>26.357406431207171</v>
      </c>
      <c r="BD119">
        <f>BD81*BG81/BG82</f>
        <v>0.11644350042480885</v>
      </c>
    </row>
    <row r="120" spans="1:56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R120" s="3"/>
      <c r="AR120">
        <f>SUM(AR86:AR115)</f>
        <v>871.94884000602735</v>
      </c>
      <c r="BB120">
        <v>4000</v>
      </c>
      <c r="BC120">
        <f t="shared" si="49"/>
        <v>26.385224274406333</v>
      </c>
      <c r="BD120">
        <f>BD82*BG82/BG83</f>
        <v>0.11550421382133397</v>
      </c>
    </row>
    <row r="121" spans="1:56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R121" s="3"/>
    </row>
    <row r="122" spans="1:56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R122" s="3"/>
      <c r="BC122">
        <f>SUM(BC86:BC120)</f>
        <v>1010.7657762126107</v>
      </c>
    </row>
    <row r="123" spans="1:56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R123" s="3"/>
    </row>
    <row r="124" spans="1:56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R124" s="3"/>
    </row>
    <row r="125" spans="1:56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R125" s="3"/>
    </row>
    <row r="126" spans="1:56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R126" s="3"/>
    </row>
    <row r="127" spans="1:56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R127" s="3"/>
    </row>
    <row r="128" spans="1:56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R128" s="3"/>
    </row>
    <row r="129" spans="1:18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R129" s="3"/>
    </row>
    <row r="130" spans="1:18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R130" s="3"/>
    </row>
    <row r="131" spans="1:18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R131" s="3"/>
    </row>
    <row r="132" spans="1:18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R132" s="3"/>
    </row>
    <row r="133" spans="1:18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R133" s="3"/>
    </row>
    <row r="134" spans="1:18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R134" s="3"/>
    </row>
    <row r="135" spans="1:18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R135" s="3"/>
    </row>
    <row r="136" spans="1:18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R136" s="3"/>
    </row>
    <row r="137" spans="1:18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R137" s="3"/>
    </row>
    <row r="138" spans="1:18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R138" s="3"/>
    </row>
    <row r="139" spans="1:18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R139" s="3"/>
    </row>
    <row r="140" spans="1:18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R140" s="3"/>
    </row>
    <row r="141" spans="1:18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R141" s="3"/>
    </row>
    <row r="142" spans="1:18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R142" s="3"/>
    </row>
    <row r="143" spans="1:18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R143" s="3"/>
    </row>
    <row r="144" spans="1:18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R144" s="3"/>
    </row>
    <row r="145" spans="1:18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R145" s="3"/>
    </row>
    <row r="146" spans="1:18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R146" s="3"/>
    </row>
    <row r="147" spans="1:18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R147" s="3"/>
    </row>
    <row r="148" spans="1:18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R148" s="3"/>
    </row>
    <row r="149" spans="1:18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R149" s="3"/>
    </row>
    <row r="150" spans="1:18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R150" s="3"/>
    </row>
    <row r="151" spans="1:18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R151" s="3"/>
    </row>
    <row r="152" spans="1:18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R152" s="3"/>
    </row>
    <row r="153" spans="1:18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R153" s="3"/>
    </row>
    <row r="154" spans="1:18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R154" s="3"/>
    </row>
    <row r="155" spans="1:18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R155" s="3"/>
    </row>
    <row r="156" spans="1:18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R156" s="3"/>
    </row>
    <row r="157" spans="1:18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R157" s="3"/>
    </row>
    <row r="158" spans="1:18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R158" s="3"/>
    </row>
    <row r="159" spans="1:18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R159" s="3"/>
    </row>
    <row r="160" spans="1:18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R160" s="3"/>
    </row>
    <row r="161" spans="1:18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R161" s="3"/>
    </row>
    <row r="162" spans="1:18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R162" s="3"/>
    </row>
    <row r="163" spans="1:18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R163" s="3"/>
    </row>
    <row r="164" spans="1:18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R164" s="3"/>
    </row>
    <row r="165" spans="1:18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R165" s="3"/>
    </row>
    <row r="166" spans="1:18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R166" s="3"/>
    </row>
    <row r="167" spans="1:18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R167" s="3"/>
    </row>
    <row r="168" spans="1:18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R168" s="3"/>
    </row>
    <row r="169" spans="1:18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R169" s="3"/>
    </row>
    <row r="170" spans="1:18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R170" s="3"/>
    </row>
    <row r="171" spans="1:18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R171" s="3"/>
    </row>
    <row r="172" spans="1:18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R172" s="3"/>
    </row>
    <row r="173" spans="1:18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R173" s="3"/>
    </row>
    <row r="174" spans="1:18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R174" s="3"/>
    </row>
    <row r="175" spans="1:18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R175" s="3"/>
    </row>
    <row r="176" spans="1:18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R176" s="3"/>
    </row>
    <row r="177" spans="1:18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R177" s="3"/>
    </row>
    <row r="178" spans="1:18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R178" s="3"/>
    </row>
    <row r="179" spans="1:18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R179" s="3"/>
    </row>
    <row r="180" spans="1:18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R180" s="3"/>
    </row>
    <row r="181" spans="1:18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R181" s="3"/>
    </row>
    <row r="182" spans="1:18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R182" s="3"/>
    </row>
    <row r="183" spans="1:18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R183" s="3"/>
    </row>
    <row r="184" spans="1:18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R184" s="3"/>
    </row>
    <row r="185" spans="1:18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R185" s="3"/>
    </row>
    <row r="186" spans="1:18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R186" s="3"/>
    </row>
    <row r="187" spans="1:18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R187" s="3"/>
    </row>
    <row r="188" spans="1:18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R188" s="3"/>
    </row>
    <row r="189" spans="1:18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R189" s="3"/>
    </row>
    <row r="190" spans="1:18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R190" s="3"/>
    </row>
    <row r="191" spans="1:18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R191" s="3"/>
    </row>
    <row r="192" spans="1:18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R192" s="3"/>
    </row>
    <row r="193" spans="1:18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R193" s="3"/>
    </row>
    <row r="194" spans="1:18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R194" s="3"/>
    </row>
    <row r="195" spans="1:18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R195" s="3"/>
    </row>
    <row r="196" spans="1:18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R196" s="3"/>
    </row>
    <row r="197" spans="1:18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R197" s="3"/>
    </row>
    <row r="198" spans="1:18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R198" s="3"/>
    </row>
    <row r="199" spans="1:18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R199" s="3"/>
    </row>
    <row r="200" spans="1:18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R200" s="3"/>
    </row>
    <row r="201" spans="1:18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R201" s="3"/>
    </row>
    <row r="202" spans="1:18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R202" s="3"/>
    </row>
    <row r="203" spans="1:18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R203" s="3"/>
    </row>
    <row r="204" spans="1:18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R204" s="3"/>
    </row>
    <row r="205" spans="1:18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R205" s="3"/>
    </row>
    <row r="206" spans="1:18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R206" s="3"/>
    </row>
    <row r="207" spans="1:18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R207" s="3"/>
    </row>
    <row r="208" spans="1:18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R208" s="3"/>
    </row>
    <row r="209" spans="1:18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R209" s="3"/>
    </row>
    <row r="210" spans="1:18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R210" s="3"/>
    </row>
    <row r="211" spans="1:18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R211" s="3"/>
    </row>
    <row r="212" spans="1:18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R212" s="3"/>
    </row>
    <row r="213" spans="1:18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R213" s="3"/>
    </row>
    <row r="214" spans="1:18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R214" s="3"/>
    </row>
    <row r="215" spans="1:18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R215" s="3"/>
    </row>
    <row r="216" spans="1:18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R216" s="3"/>
    </row>
    <row r="217" spans="1:18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R217" s="3"/>
    </row>
    <row r="218" spans="1:18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R218" s="3"/>
    </row>
    <row r="219" spans="1:18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R219" s="3"/>
    </row>
    <row r="220" spans="1:18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R220" s="3"/>
    </row>
    <row r="221" spans="1:18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R221" s="3"/>
    </row>
    <row r="222" spans="1:18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R222" s="3"/>
    </row>
    <row r="223" spans="1:18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R223" s="3"/>
    </row>
    <row r="224" spans="1:18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R224" s="3"/>
    </row>
    <row r="225" spans="1:18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R225" s="3"/>
    </row>
    <row r="226" spans="1:18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R226" s="3"/>
    </row>
    <row r="227" spans="1:18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R227" s="3"/>
    </row>
    <row r="228" spans="1:18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R228" s="3"/>
    </row>
    <row r="229" spans="1:18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R229" s="3"/>
    </row>
    <row r="230" spans="1:18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R230" s="3"/>
    </row>
    <row r="231" spans="1:18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R231" s="3"/>
    </row>
    <row r="232" spans="1:18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R232" s="3"/>
    </row>
    <row r="233" spans="1:18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R233" s="3"/>
    </row>
    <row r="234" spans="1:18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R234" s="3"/>
    </row>
    <row r="235" spans="1:18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R235" s="3"/>
    </row>
    <row r="236" spans="1:18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R236" s="3"/>
    </row>
    <row r="237" spans="1:18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R237" s="3"/>
    </row>
    <row r="238" spans="1:18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R238" s="3"/>
    </row>
    <row r="239" spans="1:18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R239" s="3"/>
    </row>
    <row r="240" spans="1:18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R240" s="3"/>
    </row>
    <row r="241" spans="1:18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R241" s="3"/>
    </row>
    <row r="242" spans="1:18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R242" s="3"/>
    </row>
    <row r="243" spans="1:18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R243" s="3"/>
    </row>
    <row r="244" spans="1:18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R244" s="3"/>
    </row>
    <row r="245" spans="1:18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R245" s="3"/>
    </row>
    <row r="246" spans="1:18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R246" s="3"/>
    </row>
    <row r="247" spans="1:18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R247" s="3"/>
    </row>
    <row r="248" spans="1:18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R248" s="3"/>
    </row>
    <row r="249" spans="1:18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R249" s="3"/>
    </row>
    <row r="250" spans="1:18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R250" s="3"/>
    </row>
    <row r="251" spans="1:18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R251" s="3"/>
    </row>
    <row r="252" spans="1:18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R252" s="3"/>
    </row>
    <row r="253" spans="1:18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R253" s="3"/>
    </row>
    <row r="254" spans="1:18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R254" s="3"/>
    </row>
    <row r="255" spans="1:18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R255" s="3"/>
    </row>
    <row r="256" spans="1:18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R256" s="3"/>
    </row>
    <row r="257" spans="1:18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R257" s="3"/>
    </row>
    <row r="258" spans="1:18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R258" s="3"/>
    </row>
    <row r="259" spans="1:18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R259" s="3"/>
    </row>
    <row r="260" spans="1:18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R260" s="3"/>
    </row>
    <row r="261" spans="1:18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R261" s="3"/>
    </row>
    <row r="262" spans="1:18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R262" s="3"/>
    </row>
    <row r="263" spans="1:18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R263" s="3"/>
    </row>
    <row r="264" spans="1:18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R264" s="3"/>
    </row>
    <row r="265" spans="1:18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R265" s="3"/>
    </row>
    <row r="266" spans="1:18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R266" s="3"/>
    </row>
    <row r="267" spans="1:18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R267" s="3"/>
    </row>
    <row r="268" spans="1:18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R268" s="3"/>
    </row>
    <row r="269" spans="1:18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R269" s="3"/>
    </row>
    <row r="270" spans="1:18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R270" s="3"/>
    </row>
    <row r="271" spans="1:18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R271" s="3"/>
    </row>
    <row r="272" spans="1:18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R272" s="3"/>
    </row>
    <row r="273" spans="1:18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R273" s="3"/>
    </row>
    <row r="274" spans="1:18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R274" s="3"/>
    </row>
    <row r="275" spans="1:18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R275" s="3"/>
    </row>
    <row r="276" spans="1:18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R276" s="3"/>
    </row>
    <row r="277" spans="1:18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R277" s="3"/>
    </row>
    <row r="278" spans="1:18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R278" s="3"/>
    </row>
    <row r="279" spans="1:18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R279" s="3"/>
    </row>
    <row r="280" spans="1:18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R280" s="3"/>
    </row>
    <row r="281" spans="1:18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R281" s="3"/>
    </row>
    <row r="282" spans="1:18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R282" s="3"/>
    </row>
    <row r="283" spans="1:18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R283" s="3"/>
    </row>
    <row r="284" spans="1:18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R284" s="3"/>
    </row>
    <row r="285" spans="1:18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R285" s="3"/>
    </row>
    <row r="286" spans="1:18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R286" s="3"/>
    </row>
    <row r="287" spans="1:18" x14ac:dyDescent="0.2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R287" s="3"/>
    </row>
    <row r="288" spans="1:18" x14ac:dyDescent="0.2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R288" s="3"/>
    </row>
    <row r="289" spans="1:18" x14ac:dyDescent="0.2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R289" s="3"/>
    </row>
    <row r="290" spans="1:18" x14ac:dyDescent="0.2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R290" s="3"/>
    </row>
    <row r="291" spans="1:18" x14ac:dyDescent="0.2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R291" s="3"/>
    </row>
    <row r="292" spans="1:18" x14ac:dyDescent="0.2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R292" s="3"/>
    </row>
    <row r="293" spans="1:18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R293" s="3"/>
    </row>
    <row r="294" spans="1:18" x14ac:dyDescent="0.2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R294" s="3"/>
    </row>
    <row r="295" spans="1:18" x14ac:dyDescent="0.2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R295" s="3"/>
    </row>
    <row r="296" spans="1:18" x14ac:dyDescent="0.2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R296" s="3"/>
    </row>
    <row r="297" spans="1:18" x14ac:dyDescent="0.2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R297" s="3"/>
    </row>
    <row r="298" spans="1:18" x14ac:dyDescent="0.2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R298" s="3"/>
    </row>
    <row r="299" spans="1:18" x14ac:dyDescent="0.2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R299" s="3"/>
    </row>
    <row r="300" spans="1:18" x14ac:dyDescent="0.2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R300" s="3"/>
    </row>
    <row r="301" spans="1:18" x14ac:dyDescent="0.2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R301" s="3"/>
    </row>
    <row r="302" spans="1:18" x14ac:dyDescent="0.2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R302" s="3"/>
    </row>
    <row r="303" spans="1:18" x14ac:dyDescent="0.2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R303" s="3"/>
    </row>
    <row r="304" spans="1:18" x14ac:dyDescent="0.2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R304" s="3"/>
    </row>
    <row r="305" spans="1:18" x14ac:dyDescent="0.2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R305" s="3"/>
    </row>
    <row r="306" spans="1:18" x14ac:dyDescent="0.2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R306" s="3"/>
    </row>
    <row r="307" spans="1:18" x14ac:dyDescent="0.2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R307" s="3"/>
    </row>
    <row r="308" spans="1:18" x14ac:dyDescent="0.2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R308" s="3"/>
    </row>
    <row r="309" spans="1:18" x14ac:dyDescent="0.2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R309" s="3"/>
    </row>
    <row r="310" spans="1:18" x14ac:dyDescent="0.2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R310" s="3"/>
    </row>
    <row r="311" spans="1:18" x14ac:dyDescent="0.2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R311" s="3"/>
    </row>
    <row r="312" spans="1:18" x14ac:dyDescent="0.2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R312" s="3"/>
    </row>
    <row r="313" spans="1:18" x14ac:dyDescent="0.2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R313" s="3"/>
    </row>
    <row r="314" spans="1:18" x14ac:dyDescent="0.2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R314" s="3"/>
    </row>
    <row r="315" spans="1:18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R315" s="3"/>
    </row>
    <row r="316" spans="1:18" x14ac:dyDescent="0.2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R316" s="3"/>
    </row>
    <row r="317" spans="1:18" x14ac:dyDescent="0.2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R317" s="3"/>
    </row>
    <row r="318" spans="1:18" x14ac:dyDescent="0.2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R318" s="3"/>
    </row>
    <row r="319" spans="1:18" x14ac:dyDescent="0.2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R319" s="3"/>
    </row>
    <row r="320" spans="1:18" x14ac:dyDescent="0.2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R320" s="3"/>
    </row>
    <row r="321" spans="1:18" x14ac:dyDescent="0.2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R321" s="3"/>
    </row>
    <row r="322" spans="1:18" x14ac:dyDescent="0.2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R322" s="3"/>
    </row>
    <row r="323" spans="1:18" x14ac:dyDescent="0.2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R323" s="3"/>
    </row>
    <row r="324" spans="1:18" x14ac:dyDescent="0.2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R324" s="3"/>
    </row>
    <row r="325" spans="1:18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R325" s="3"/>
    </row>
    <row r="326" spans="1:18" x14ac:dyDescent="0.2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R326" s="3"/>
    </row>
    <row r="327" spans="1:18" x14ac:dyDescent="0.2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R327" s="3"/>
    </row>
    <row r="328" spans="1:18" x14ac:dyDescent="0.2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R328" s="3"/>
    </row>
    <row r="329" spans="1:18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R329" s="3"/>
    </row>
    <row r="330" spans="1:18" x14ac:dyDescent="0.2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R330" s="3"/>
    </row>
    <row r="331" spans="1:18" x14ac:dyDescent="0.2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R331" s="3"/>
    </row>
    <row r="332" spans="1:18" x14ac:dyDescent="0.2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R332" s="3"/>
    </row>
    <row r="333" spans="1:18" x14ac:dyDescent="0.2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R333" s="3"/>
    </row>
    <row r="334" spans="1:18" x14ac:dyDescent="0.2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R334" s="3"/>
    </row>
    <row r="335" spans="1:18" x14ac:dyDescent="0.2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R335" s="3"/>
    </row>
    <row r="336" spans="1:18" x14ac:dyDescent="0.2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R336" s="3"/>
    </row>
    <row r="337" spans="1:18" x14ac:dyDescent="0.2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R337" s="3"/>
    </row>
    <row r="338" spans="1:18" x14ac:dyDescent="0.2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R338" s="3"/>
    </row>
    <row r="339" spans="1:18" x14ac:dyDescent="0.2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R339" s="3"/>
    </row>
    <row r="340" spans="1:18" x14ac:dyDescent="0.2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R340" s="3"/>
    </row>
    <row r="341" spans="1:18" x14ac:dyDescent="0.2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R341" s="3"/>
    </row>
    <row r="342" spans="1:18" x14ac:dyDescent="0.2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R342" s="3"/>
    </row>
    <row r="343" spans="1:18" x14ac:dyDescent="0.2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R343" s="3"/>
    </row>
    <row r="344" spans="1:18" x14ac:dyDescent="0.2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R344" s="3"/>
    </row>
    <row r="345" spans="1:18" x14ac:dyDescent="0.2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R345" s="3"/>
    </row>
    <row r="346" spans="1:18" x14ac:dyDescent="0.2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R346" s="3"/>
    </row>
    <row r="347" spans="1:18" x14ac:dyDescent="0.2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R347" s="3"/>
    </row>
    <row r="348" spans="1:18" x14ac:dyDescent="0.2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R348" s="3"/>
    </row>
    <row r="349" spans="1:18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R349" s="3"/>
    </row>
    <row r="350" spans="1:18" x14ac:dyDescent="0.2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R350" s="3"/>
    </row>
    <row r="351" spans="1:18" x14ac:dyDescent="0.2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R351" s="3"/>
    </row>
    <row r="352" spans="1:18" x14ac:dyDescent="0.2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R352" s="3"/>
    </row>
    <row r="353" spans="1:18" x14ac:dyDescent="0.2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R353" s="3"/>
    </row>
    <row r="354" spans="1:18" x14ac:dyDescent="0.2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R354" s="3"/>
    </row>
    <row r="355" spans="1:18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R355" s="3"/>
    </row>
    <row r="356" spans="1:18" x14ac:dyDescent="0.2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R356" s="3"/>
    </row>
    <row r="357" spans="1:18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R357" s="3"/>
    </row>
    <row r="358" spans="1:18" x14ac:dyDescent="0.2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R358" s="3"/>
    </row>
    <row r="359" spans="1:18" x14ac:dyDescent="0.2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R359" s="3"/>
    </row>
    <row r="360" spans="1:18" x14ac:dyDescent="0.2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R360" s="3"/>
    </row>
    <row r="361" spans="1:18" x14ac:dyDescent="0.2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R361" s="3"/>
    </row>
    <row r="362" spans="1:18" x14ac:dyDescent="0.2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R362" s="3"/>
    </row>
    <row r="363" spans="1:18" x14ac:dyDescent="0.2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R363" s="3"/>
    </row>
    <row r="364" spans="1:18" x14ac:dyDescent="0.2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R364" s="3"/>
    </row>
    <row r="365" spans="1:18" x14ac:dyDescent="0.2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R365" s="3"/>
    </row>
    <row r="366" spans="1:18" x14ac:dyDescent="0.2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R366" s="3"/>
    </row>
    <row r="367" spans="1:18" x14ac:dyDescent="0.2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R367" s="3"/>
    </row>
    <row r="368" spans="1:18" x14ac:dyDescent="0.2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R368" s="3"/>
    </row>
    <row r="369" spans="1:18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R369" s="3"/>
    </row>
    <row r="370" spans="1:18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R370" s="3"/>
    </row>
    <row r="371" spans="1:18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R371" s="3"/>
    </row>
    <row r="372" spans="1:18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R372" s="3"/>
    </row>
    <row r="373" spans="1:18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R373" s="3"/>
    </row>
    <row r="374" spans="1:18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R374" s="3"/>
    </row>
    <row r="375" spans="1:18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R375" s="3"/>
    </row>
    <row r="376" spans="1:18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R376" s="3"/>
    </row>
    <row r="377" spans="1:18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R377" s="3"/>
    </row>
    <row r="378" spans="1:18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R378" s="3"/>
    </row>
    <row r="379" spans="1:18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R379" s="3"/>
    </row>
    <row r="380" spans="1:18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R380" s="3"/>
    </row>
    <row r="381" spans="1:18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R381" s="3"/>
    </row>
    <row r="382" spans="1:18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R382" s="3"/>
    </row>
    <row r="383" spans="1:18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R383" s="3"/>
    </row>
    <row r="384" spans="1:18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R384" s="3"/>
    </row>
    <row r="385" spans="1:18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R385" s="3"/>
    </row>
    <row r="386" spans="1:18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R386" s="3"/>
    </row>
    <row r="387" spans="1:18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R387" s="3"/>
    </row>
    <row r="388" spans="1:18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R388" s="3"/>
    </row>
    <row r="389" spans="1:18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R389" s="3"/>
    </row>
    <row r="390" spans="1:18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R390" s="3"/>
    </row>
    <row r="391" spans="1:18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R391" s="3"/>
    </row>
    <row r="392" spans="1:18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R392" s="3"/>
    </row>
    <row r="393" spans="1:18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R393" s="3"/>
    </row>
    <row r="394" spans="1:18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R394" s="3"/>
    </row>
    <row r="395" spans="1:18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R395" s="3"/>
    </row>
    <row r="396" spans="1:18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R396" s="3"/>
    </row>
    <row r="397" spans="1:18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R397" s="3"/>
    </row>
    <row r="398" spans="1:18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R398" s="3"/>
    </row>
    <row r="399" spans="1:18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R399" s="3"/>
    </row>
    <row r="400" spans="1:18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R400" s="3"/>
    </row>
    <row r="401" spans="1:18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R401" s="3"/>
    </row>
    <row r="402" spans="1:18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R402" s="3"/>
    </row>
    <row r="403" spans="1:18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R403" s="3"/>
    </row>
    <row r="404" spans="1:18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R404" s="3"/>
    </row>
    <row r="405" spans="1:18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R405" s="3"/>
    </row>
    <row r="406" spans="1:18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R406" s="3"/>
    </row>
    <row r="407" spans="1:18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R407" s="3"/>
    </row>
    <row r="408" spans="1:18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R408" s="3"/>
    </row>
    <row r="409" spans="1:18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R409" s="3"/>
    </row>
    <row r="410" spans="1:18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R410" s="3"/>
    </row>
    <row r="411" spans="1:18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R411" s="3"/>
    </row>
    <row r="412" spans="1:18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R412" s="3"/>
    </row>
    <row r="413" spans="1:18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R413" s="3"/>
    </row>
    <row r="414" spans="1:18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R414" s="3"/>
    </row>
    <row r="415" spans="1:18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R415" s="3"/>
    </row>
    <row r="416" spans="1:18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R416" s="3"/>
    </row>
    <row r="417" spans="1:18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R417" s="3"/>
    </row>
    <row r="418" spans="1:18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R418" s="3"/>
    </row>
    <row r="419" spans="1:18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R419" s="3"/>
    </row>
    <row r="420" spans="1:18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R420" s="3"/>
    </row>
    <row r="421" spans="1:18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R421" s="3"/>
    </row>
    <row r="422" spans="1:18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R422" s="3"/>
    </row>
    <row r="423" spans="1:18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R423" s="3"/>
    </row>
    <row r="424" spans="1:18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R424" s="3"/>
    </row>
    <row r="425" spans="1:18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R425" s="3"/>
    </row>
    <row r="426" spans="1:18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R426" s="3"/>
    </row>
    <row r="427" spans="1:18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R427" s="3"/>
    </row>
    <row r="428" spans="1:18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R428" s="3"/>
    </row>
    <row r="429" spans="1:18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R429" s="3"/>
    </row>
    <row r="430" spans="1:18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R430" s="3"/>
    </row>
    <row r="431" spans="1:18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R431" s="3"/>
    </row>
    <row r="432" spans="1:18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R432" s="3"/>
    </row>
    <row r="433" spans="1:18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R433" s="3"/>
    </row>
    <row r="434" spans="1:18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R434" s="3"/>
    </row>
    <row r="435" spans="1:18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R435" s="3"/>
    </row>
    <row r="436" spans="1:18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R436" s="3"/>
    </row>
    <row r="437" spans="1:18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R437" s="3"/>
    </row>
    <row r="438" spans="1:18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R438" s="3"/>
    </row>
    <row r="439" spans="1:18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R439" s="3"/>
    </row>
    <row r="440" spans="1:18" x14ac:dyDescent="0.2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R440" s="3"/>
    </row>
    <row r="441" spans="1:18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R441" s="3"/>
    </row>
    <row r="442" spans="1:18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R442" s="3"/>
    </row>
    <row r="443" spans="1:18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R443" s="3"/>
    </row>
    <row r="444" spans="1:18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R444" s="3"/>
    </row>
    <row r="445" spans="1:18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R445" s="3"/>
    </row>
    <row r="446" spans="1:18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R446" s="3"/>
    </row>
    <row r="447" spans="1:18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R447" s="3"/>
    </row>
    <row r="448" spans="1:18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R448" s="3"/>
    </row>
    <row r="449" spans="1:18" x14ac:dyDescent="0.2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R449" s="3"/>
    </row>
    <row r="450" spans="1:18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R450" s="3"/>
    </row>
    <row r="451" spans="1:18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R451" s="3"/>
    </row>
    <row r="452" spans="1:18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R452" s="3"/>
    </row>
    <row r="453" spans="1:18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R453" s="3"/>
    </row>
    <row r="454" spans="1:18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R454" s="3"/>
    </row>
    <row r="455" spans="1:18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R455" s="3"/>
    </row>
    <row r="456" spans="1:18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R456" s="3"/>
    </row>
    <row r="457" spans="1:18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R457" s="3"/>
    </row>
    <row r="458" spans="1:18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R458" s="3"/>
    </row>
    <row r="459" spans="1:18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R459" s="3"/>
    </row>
    <row r="460" spans="1:18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R460" s="3"/>
    </row>
    <row r="461" spans="1:18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R461" s="3"/>
    </row>
    <row r="462" spans="1:18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R462" s="3"/>
    </row>
    <row r="463" spans="1:18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R463" s="3"/>
    </row>
    <row r="464" spans="1:18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R464" s="3"/>
    </row>
    <row r="465" spans="1:18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R465" s="3"/>
    </row>
    <row r="466" spans="1:18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R466" s="3"/>
    </row>
    <row r="467" spans="1:18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R467" s="3"/>
    </row>
    <row r="468" spans="1:18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R468" s="3"/>
    </row>
    <row r="469" spans="1:18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R469" s="3"/>
    </row>
    <row r="470" spans="1:18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R470" s="3"/>
    </row>
    <row r="471" spans="1:18" x14ac:dyDescent="0.2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R471" s="3"/>
    </row>
    <row r="472" spans="1:18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R472" s="3"/>
    </row>
    <row r="473" spans="1:18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R473" s="3"/>
    </row>
    <row r="474" spans="1:18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R474" s="3"/>
    </row>
    <row r="475" spans="1:18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R475" s="3"/>
    </row>
    <row r="476" spans="1:18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R476" s="3"/>
    </row>
    <row r="477" spans="1:18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R477" s="3"/>
    </row>
    <row r="478" spans="1:18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R478" s="3"/>
    </row>
    <row r="479" spans="1:18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R479" s="3"/>
    </row>
    <row r="480" spans="1:18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R480" s="3"/>
    </row>
    <row r="481" spans="1:18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R481" s="3"/>
    </row>
    <row r="482" spans="1:18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R482" s="3"/>
    </row>
    <row r="483" spans="1:18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R483" s="3"/>
    </row>
    <row r="484" spans="1:18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R484" s="3"/>
    </row>
    <row r="485" spans="1:18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R485" s="3"/>
    </row>
    <row r="486" spans="1:18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R486" s="3"/>
    </row>
    <row r="487" spans="1:18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R487" s="3"/>
    </row>
    <row r="488" spans="1:18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R488" s="3"/>
    </row>
    <row r="489" spans="1:18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R489" s="3"/>
    </row>
    <row r="490" spans="1:18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R490" s="3"/>
    </row>
    <row r="491" spans="1:18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R491" s="3"/>
    </row>
    <row r="492" spans="1:18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R492" s="3"/>
    </row>
    <row r="493" spans="1:18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R493" s="3"/>
    </row>
    <row r="494" spans="1:18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R494" s="3"/>
    </row>
    <row r="495" spans="1:18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R495" s="3"/>
    </row>
    <row r="496" spans="1:18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R496" s="3"/>
    </row>
    <row r="497" spans="1:18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R497" s="3"/>
    </row>
    <row r="498" spans="1:18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R498" s="3"/>
    </row>
    <row r="499" spans="1:18" x14ac:dyDescent="0.2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R499" s="3"/>
    </row>
    <row r="500" spans="1:18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R500" s="3"/>
    </row>
    <row r="501" spans="1:18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R501" s="3"/>
    </row>
    <row r="502" spans="1:18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R502" s="3"/>
    </row>
    <row r="503" spans="1:18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R503" s="3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83"/>
  <sheetViews>
    <sheetView topLeftCell="A13" zoomScale="40" zoomScaleNormal="40" workbookViewId="0">
      <selection activeCell="L111" sqref="A109:L111"/>
    </sheetView>
  </sheetViews>
  <sheetFormatPr defaultRowHeight="14.4" x14ac:dyDescent="0.25"/>
  <cols>
    <col min="8" max="8" width="11.88671875" customWidth="1"/>
    <col min="11" max="11" width="11.88671875" customWidth="1"/>
    <col min="12" max="12" width="11.33203125" customWidth="1"/>
    <col min="13" max="13" width="9.109375" customWidth="1"/>
    <col min="14" max="14" width="8.77734375" customWidth="1"/>
    <col min="15" max="15" width="9.21875" customWidth="1"/>
    <col min="16" max="16" width="8.88671875" customWidth="1"/>
  </cols>
  <sheetData>
    <row r="1" spans="1:28" x14ac:dyDescent="0.25">
      <c r="B1" s="14" t="s">
        <v>8</v>
      </c>
      <c r="C1" s="14"/>
      <c r="K1" s="15" t="s">
        <v>47</v>
      </c>
      <c r="L1" s="15"/>
      <c r="M1" s="15"/>
      <c r="N1" s="15"/>
      <c r="O1" s="15"/>
      <c r="P1" s="15"/>
      <c r="Q1" s="15" t="s">
        <v>48</v>
      </c>
      <c r="R1" s="15"/>
      <c r="S1" s="15"/>
      <c r="T1" s="15"/>
      <c r="U1" s="15"/>
      <c r="V1" s="15"/>
      <c r="W1" s="15" t="s">
        <v>49</v>
      </c>
      <c r="X1" s="15"/>
      <c r="Y1" s="15"/>
      <c r="Z1" s="15"/>
      <c r="AA1" s="15"/>
      <c r="AB1" s="15"/>
    </row>
    <row r="2" spans="1:28" x14ac:dyDescent="0.25">
      <c r="B2" s="7" t="s">
        <v>39</v>
      </c>
      <c r="C2" s="8" t="s">
        <v>40</v>
      </c>
      <c r="D2" s="8" t="s">
        <v>41</v>
      </c>
      <c r="E2" s="8" t="s">
        <v>42</v>
      </c>
      <c r="F2" s="8" t="s">
        <v>43</v>
      </c>
      <c r="G2" s="8" t="s">
        <v>44</v>
      </c>
      <c r="H2" s="8" t="s">
        <v>45</v>
      </c>
      <c r="I2" s="8" t="s">
        <v>50</v>
      </c>
      <c r="J2" s="8" t="s">
        <v>46</v>
      </c>
      <c r="K2" s="8">
        <v>1000</v>
      </c>
      <c r="L2" s="8">
        <v>1100</v>
      </c>
      <c r="M2" s="8">
        <v>1200</v>
      </c>
      <c r="N2" s="8">
        <v>1500</v>
      </c>
      <c r="O2" s="8">
        <v>1700</v>
      </c>
      <c r="P2" s="8">
        <v>2000</v>
      </c>
      <c r="Q2" s="10">
        <v>1000</v>
      </c>
      <c r="R2" s="10">
        <v>1100</v>
      </c>
      <c r="S2" s="10">
        <v>1200</v>
      </c>
      <c r="T2" s="10">
        <v>1500</v>
      </c>
      <c r="U2" s="10">
        <v>1700</v>
      </c>
      <c r="V2" s="10">
        <v>2000</v>
      </c>
      <c r="W2" s="8">
        <v>1000</v>
      </c>
      <c r="X2" s="8">
        <v>1100</v>
      </c>
      <c r="Y2" s="8">
        <v>1200</v>
      </c>
      <c r="Z2" s="8">
        <v>1500</v>
      </c>
      <c r="AA2" s="8">
        <v>1700</v>
      </c>
      <c r="AB2" s="8">
        <v>2000</v>
      </c>
    </row>
    <row r="3" spans="1:28" x14ac:dyDescent="0.25">
      <c r="A3" s="1"/>
      <c r="B3" s="2">
        <v>0</v>
      </c>
      <c r="C3" s="2">
        <v>0.54700000000000004</v>
      </c>
      <c r="D3" s="2">
        <v>0</v>
      </c>
      <c r="E3" s="2">
        <v>0.182</v>
      </c>
      <c r="F3" s="2">
        <v>1300</v>
      </c>
      <c r="G3" s="2">
        <v>0</v>
      </c>
      <c r="H3" s="2">
        <v>0</v>
      </c>
      <c r="I3" s="2">
        <v>0</v>
      </c>
      <c r="J3" s="2">
        <v>0.68050999999999995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</row>
    <row r="4" spans="1:28" x14ac:dyDescent="0.25">
      <c r="A4" s="1"/>
      <c r="B4" s="2">
        <v>50</v>
      </c>
      <c r="C4" s="2">
        <v>0.54700000000000004</v>
      </c>
      <c r="D4" s="2">
        <v>0.63700000000000001</v>
      </c>
      <c r="E4" s="2">
        <v>0.182</v>
      </c>
      <c r="F4" s="2">
        <v>1300</v>
      </c>
      <c r="G4" s="2">
        <v>0</v>
      </c>
      <c r="H4" s="2">
        <v>0</v>
      </c>
      <c r="I4" s="2">
        <v>0</v>
      </c>
      <c r="J4" s="2">
        <v>5.0864000000000003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</row>
    <row r="5" spans="1:28" x14ac:dyDescent="0.25">
      <c r="A5" s="1"/>
      <c r="B5" s="2">
        <v>100</v>
      </c>
      <c r="C5" s="2">
        <v>0.54700000000000004</v>
      </c>
      <c r="D5" s="2">
        <v>1.274</v>
      </c>
      <c r="E5" s="2">
        <v>0.182</v>
      </c>
      <c r="F5" s="2">
        <v>1300</v>
      </c>
      <c r="G5" s="2">
        <v>0</v>
      </c>
      <c r="H5" s="2">
        <v>0</v>
      </c>
      <c r="I5" s="2">
        <v>0</v>
      </c>
      <c r="J5" s="2">
        <v>9.6242999999999999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</row>
    <row r="6" spans="1:28" x14ac:dyDescent="0.25">
      <c r="A6" s="1"/>
      <c r="B6" s="2">
        <v>150</v>
      </c>
      <c r="C6" s="2">
        <v>0.54700000000000004</v>
      </c>
      <c r="D6" s="2">
        <v>1.9119999999999999</v>
      </c>
      <c r="E6" s="2">
        <v>0.182</v>
      </c>
      <c r="F6" s="2">
        <v>1300</v>
      </c>
      <c r="G6" s="2">
        <v>0</v>
      </c>
      <c r="H6" s="2">
        <v>0</v>
      </c>
      <c r="I6" s="2">
        <v>0</v>
      </c>
      <c r="J6" s="2">
        <v>14.301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</row>
    <row r="7" spans="1:28" x14ac:dyDescent="0.25">
      <c r="A7" s="1"/>
      <c r="B7" s="2">
        <v>200</v>
      </c>
      <c r="C7" s="2">
        <v>0.54700000000000004</v>
      </c>
      <c r="D7" s="2">
        <v>2.5489999999999999</v>
      </c>
      <c r="E7" s="2">
        <v>0.182</v>
      </c>
      <c r="F7" s="2">
        <v>1300</v>
      </c>
      <c r="G7" s="2">
        <v>0</v>
      </c>
      <c r="H7" s="2">
        <v>0</v>
      </c>
      <c r="I7" s="2">
        <v>0</v>
      </c>
      <c r="J7" s="2">
        <v>19.148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</row>
    <row r="8" spans="1:28" x14ac:dyDescent="0.25">
      <c r="A8" s="1"/>
      <c r="B8" s="2">
        <v>250</v>
      </c>
      <c r="C8" s="2">
        <v>0.54700000000000004</v>
      </c>
      <c r="D8" s="2">
        <v>3.1859999999999999</v>
      </c>
      <c r="E8" s="2">
        <v>0.182</v>
      </c>
      <c r="F8" s="2">
        <v>1300</v>
      </c>
      <c r="G8" s="2">
        <v>0</v>
      </c>
      <c r="H8" s="2">
        <v>0</v>
      </c>
      <c r="I8" s="2">
        <v>0</v>
      </c>
      <c r="J8" s="2">
        <v>24.161999999999999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</row>
    <row r="9" spans="1:28" x14ac:dyDescent="0.25">
      <c r="A9" s="1"/>
      <c r="B9" s="2">
        <v>300</v>
      </c>
      <c r="C9" s="2">
        <v>0.54600000000000004</v>
      </c>
      <c r="D9" s="2">
        <v>3.823</v>
      </c>
      <c r="E9" s="2">
        <v>0.182</v>
      </c>
      <c r="F9" s="2">
        <v>1300</v>
      </c>
      <c r="G9" s="2">
        <v>0</v>
      </c>
      <c r="H9" s="2">
        <v>0</v>
      </c>
      <c r="I9" s="2">
        <v>0</v>
      </c>
      <c r="J9" s="2">
        <v>29.34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</row>
    <row r="10" spans="1:28" x14ac:dyDescent="0.25">
      <c r="A10" s="1"/>
      <c r="B10" s="2">
        <v>350</v>
      </c>
      <c r="C10" s="2">
        <v>0.54600000000000004</v>
      </c>
      <c r="D10" s="2">
        <v>4.46</v>
      </c>
      <c r="E10" s="2">
        <v>0.182</v>
      </c>
      <c r="F10" s="2">
        <v>1300</v>
      </c>
      <c r="G10" s="2">
        <v>0</v>
      </c>
      <c r="H10" s="2">
        <v>0</v>
      </c>
      <c r="I10" s="2">
        <v>0</v>
      </c>
      <c r="J10" s="2">
        <v>34.713999999999999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</row>
    <row r="11" spans="1:28" x14ac:dyDescent="0.25">
      <c r="A11" s="1"/>
      <c r="B11" s="2">
        <v>400</v>
      </c>
      <c r="C11" s="2">
        <v>0.54600000000000004</v>
      </c>
      <c r="D11" s="2">
        <v>5.0970000000000004</v>
      </c>
      <c r="E11" s="2">
        <v>0.182</v>
      </c>
      <c r="F11" s="2">
        <v>1300</v>
      </c>
      <c r="G11" s="2">
        <v>0</v>
      </c>
      <c r="H11" s="2">
        <v>0</v>
      </c>
      <c r="I11" s="2">
        <v>0</v>
      </c>
      <c r="J11" s="2">
        <v>40.25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</row>
    <row r="12" spans="1:28" x14ac:dyDescent="0.25">
      <c r="A12" s="1"/>
      <c r="B12" s="2">
        <v>450</v>
      </c>
      <c r="C12" s="2">
        <v>0.54600000000000004</v>
      </c>
      <c r="D12" s="2">
        <v>5.7350000000000003</v>
      </c>
      <c r="E12" s="2">
        <v>0.182</v>
      </c>
      <c r="F12" s="2">
        <v>1300</v>
      </c>
      <c r="G12" s="2">
        <v>0</v>
      </c>
      <c r="H12" s="2">
        <v>0</v>
      </c>
      <c r="I12" s="2">
        <v>0</v>
      </c>
      <c r="J12" s="2">
        <v>45.951000000000001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</row>
    <row r="13" spans="1:28" x14ac:dyDescent="0.25">
      <c r="A13" s="1"/>
      <c r="B13" s="2">
        <v>500</v>
      </c>
      <c r="C13" s="2">
        <v>0.54600000000000004</v>
      </c>
      <c r="D13" s="2">
        <v>6.3719999999999999</v>
      </c>
      <c r="E13" s="2">
        <v>0.182</v>
      </c>
      <c r="F13" s="2">
        <v>1300</v>
      </c>
      <c r="G13" s="2">
        <v>0</v>
      </c>
      <c r="H13" s="2">
        <v>0</v>
      </c>
      <c r="I13" s="2">
        <v>0</v>
      </c>
      <c r="J13" s="2">
        <v>51.869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</row>
    <row r="14" spans="1:28" x14ac:dyDescent="0.25">
      <c r="A14" s="1"/>
      <c r="B14" s="2">
        <v>550</v>
      </c>
      <c r="C14" s="2">
        <v>0.54600000000000004</v>
      </c>
      <c r="D14" s="2">
        <v>7.0090000000000003</v>
      </c>
      <c r="E14" s="2">
        <v>0.182</v>
      </c>
      <c r="F14" s="2">
        <v>1300</v>
      </c>
      <c r="G14" s="2">
        <v>0</v>
      </c>
      <c r="H14" s="2">
        <v>0</v>
      </c>
      <c r="I14" s="2">
        <v>0</v>
      </c>
      <c r="J14" s="2">
        <v>57.895000000000003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</row>
    <row r="15" spans="1:28" x14ac:dyDescent="0.25">
      <c r="A15" s="1"/>
      <c r="B15" s="2">
        <v>600</v>
      </c>
      <c r="C15" s="2">
        <v>0.54500000000000004</v>
      </c>
      <c r="D15" s="2">
        <v>7.6459999999999999</v>
      </c>
      <c r="E15" s="2">
        <v>0.182</v>
      </c>
      <c r="F15" s="2">
        <v>1300</v>
      </c>
      <c r="G15" s="2">
        <v>0</v>
      </c>
      <c r="H15" s="2">
        <v>0</v>
      </c>
      <c r="I15" s="2">
        <v>0</v>
      </c>
      <c r="J15" s="2">
        <v>64.070999999999998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</row>
    <row r="16" spans="1:28" x14ac:dyDescent="0.25">
      <c r="A16" s="1"/>
      <c r="B16" s="2">
        <v>650</v>
      </c>
      <c r="C16" s="2">
        <v>0.54500000000000004</v>
      </c>
      <c r="D16" s="2">
        <v>8.2829999999999995</v>
      </c>
      <c r="E16" s="2">
        <v>0.182</v>
      </c>
      <c r="F16" s="2">
        <v>1300</v>
      </c>
      <c r="G16" s="2">
        <v>0</v>
      </c>
      <c r="H16" s="2">
        <v>0</v>
      </c>
      <c r="I16" s="2">
        <v>0</v>
      </c>
      <c r="J16" s="2">
        <v>70.403999999999996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</row>
    <row r="17" spans="1:28" x14ac:dyDescent="0.25">
      <c r="A17" s="1"/>
      <c r="B17" s="2">
        <v>700</v>
      </c>
      <c r="C17" s="2">
        <v>0.54500000000000004</v>
      </c>
      <c r="D17" s="2">
        <v>8.92</v>
      </c>
      <c r="E17" s="2">
        <v>0.182</v>
      </c>
      <c r="F17" s="2">
        <v>1300</v>
      </c>
      <c r="G17" s="2">
        <v>0</v>
      </c>
      <c r="H17" s="2">
        <v>0</v>
      </c>
      <c r="I17" s="2">
        <v>0</v>
      </c>
      <c r="J17" s="2">
        <v>76.694999999999993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</row>
    <row r="18" spans="1:28" x14ac:dyDescent="0.25">
      <c r="A18" s="1"/>
      <c r="B18" s="2">
        <v>750</v>
      </c>
      <c r="C18" s="2">
        <v>0.54500000000000004</v>
      </c>
      <c r="D18" s="2">
        <v>9.5570000000000004</v>
      </c>
      <c r="E18" s="2">
        <v>0.182</v>
      </c>
      <c r="F18" s="2">
        <v>1300</v>
      </c>
      <c r="G18" s="2">
        <v>0</v>
      </c>
      <c r="H18" s="2">
        <v>0</v>
      </c>
      <c r="I18" s="2">
        <v>0</v>
      </c>
      <c r="J18" s="2">
        <v>83.009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</row>
    <row r="19" spans="1:28" x14ac:dyDescent="0.25">
      <c r="A19" s="1"/>
      <c r="B19" s="2">
        <v>800</v>
      </c>
      <c r="C19" s="2">
        <v>0.54500000000000004</v>
      </c>
      <c r="D19" s="2">
        <v>10.195</v>
      </c>
      <c r="E19" s="2">
        <v>0.182</v>
      </c>
      <c r="F19" s="2">
        <v>1300</v>
      </c>
      <c r="G19" s="2">
        <v>0</v>
      </c>
      <c r="H19" s="2">
        <v>0</v>
      </c>
      <c r="I19" s="2">
        <v>0</v>
      </c>
      <c r="J19" s="2">
        <v>89.173000000000002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</row>
    <row r="20" spans="1:28" x14ac:dyDescent="0.25">
      <c r="A20" s="1"/>
      <c r="B20" s="2">
        <v>850</v>
      </c>
      <c r="C20" s="2">
        <v>0.54500000000000004</v>
      </c>
      <c r="D20" s="2">
        <v>10.832000000000001</v>
      </c>
      <c r="E20" s="2">
        <v>0.182</v>
      </c>
      <c r="F20" s="2">
        <v>1300</v>
      </c>
      <c r="G20" s="2">
        <v>0</v>
      </c>
      <c r="H20" s="2">
        <v>0</v>
      </c>
      <c r="I20" s="2">
        <v>0</v>
      </c>
      <c r="J20" s="2">
        <v>95.034999999999997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</row>
    <row r="21" spans="1:28" x14ac:dyDescent="0.25">
      <c r="A21" s="1"/>
      <c r="B21" s="2">
        <v>900</v>
      </c>
      <c r="C21" s="2">
        <v>0.54500000000000004</v>
      </c>
      <c r="D21" s="2">
        <v>11.468999999999999</v>
      </c>
      <c r="E21" s="2">
        <v>0.182</v>
      </c>
      <c r="F21" s="2">
        <v>1300</v>
      </c>
      <c r="G21" s="2">
        <v>0</v>
      </c>
      <c r="H21" s="2">
        <v>0</v>
      </c>
      <c r="I21" s="2">
        <v>0</v>
      </c>
      <c r="J21" s="2">
        <v>100.05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</row>
    <row r="22" spans="1:28" x14ac:dyDescent="0.25">
      <c r="A22" s="1"/>
      <c r="B22" s="2">
        <v>950</v>
      </c>
      <c r="C22" s="2">
        <v>0.54400000000000004</v>
      </c>
      <c r="D22" s="2">
        <v>12.106</v>
      </c>
      <c r="E22" s="2">
        <v>0.182</v>
      </c>
      <c r="F22" s="2">
        <v>1300</v>
      </c>
      <c r="G22" s="2">
        <v>0</v>
      </c>
      <c r="H22" s="2">
        <v>0</v>
      </c>
      <c r="I22" s="2">
        <v>0</v>
      </c>
      <c r="J22" s="2">
        <v>104.19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</row>
    <row r="23" spans="1:28" x14ac:dyDescent="0.25">
      <c r="A23" s="1"/>
      <c r="B23" s="2">
        <v>1000</v>
      </c>
      <c r="C23" s="2">
        <v>0.54400000000000004</v>
      </c>
      <c r="D23" s="2">
        <v>12.743</v>
      </c>
      <c r="E23" s="2">
        <v>0.182</v>
      </c>
      <c r="F23" s="2">
        <v>1300</v>
      </c>
      <c r="G23" s="2">
        <v>0</v>
      </c>
      <c r="H23" s="2">
        <v>0</v>
      </c>
      <c r="I23" s="2">
        <v>0</v>
      </c>
      <c r="J23" s="2">
        <v>107.16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</row>
    <row r="24" spans="1:28" x14ac:dyDescent="0.25">
      <c r="A24" s="1"/>
      <c r="B24" s="2">
        <v>1050</v>
      </c>
      <c r="C24" s="2">
        <v>0.53600000000000003</v>
      </c>
      <c r="D24" s="2">
        <v>13.388</v>
      </c>
      <c r="E24" s="2">
        <v>1.2190000000000001</v>
      </c>
      <c r="F24" s="2">
        <v>1300</v>
      </c>
      <c r="G24" s="2">
        <v>0</v>
      </c>
      <c r="H24" s="2">
        <v>0</v>
      </c>
      <c r="I24" s="2">
        <v>0</v>
      </c>
      <c r="J24" s="2">
        <v>110.69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</row>
    <row r="25" spans="1:28" x14ac:dyDescent="0.25">
      <c r="A25" s="1"/>
      <c r="B25" s="2">
        <v>1100</v>
      </c>
      <c r="C25" s="2">
        <v>0.52800000000000002</v>
      </c>
      <c r="D25" s="2">
        <v>14.034000000000001</v>
      </c>
      <c r="E25" s="2">
        <v>1.2190000000000001</v>
      </c>
      <c r="F25" s="2">
        <v>1300</v>
      </c>
      <c r="G25" s="2">
        <v>0</v>
      </c>
      <c r="H25" s="2">
        <v>0</v>
      </c>
      <c r="I25" s="2">
        <v>0</v>
      </c>
      <c r="J25" s="2">
        <v>115.84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</row>
    <row r="26" spans="1:28" x14ac:dyDescent="0.25">
      <c r="A26" s="1"/>
      <c r="B26" s="2">
        <v>1150</v>
      </c>
      <c r="C26" s="2">
        <v>0.51900000000000002</v>
      </c>
      <c r="D26" s="2">
        <v>14.679</v>
      </c>
      <c r="E26" s="2">
        <v>1.2190000000000001</v>
      </c>
      <c r="F26" s="2">
        <v>1300</v>
      </c>
      <c r="G26" s="2">
        <v>0</v>
      </c>
      <c r="H26" s="2">
        <v>0</v>
      </c>
      <c r="I26" s="2">
        <v>0</v>
      </c>
      <c r="J26" s="2">
        <v>120.69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</row>
    <row r="27" spans="1:28" x14ac:dyDescent="0.25">
      <c r="A27" s="1"/>
      <c r="B27" s="2">
        <v>1200</v>
      </c>
      <c r="C27" s="2">
        <v>0.51100000000000001</v>
      </c>
      <c r="D27" s="2">
        <v>15.324999999999999</v>
      </c>
      <c r="E27" s="2">
        <v>1.2190000000000001</v>
      </c>
      <c r="F27" s="2">
        <v>1300</v>
      </c>
      <c r="G27" s="2">
        <v>0</v>
      </c>
      <c r="H27" s="2">
        <v>0</v>
      </c>
      <c r="I27" s="2">
        <v>0</v>
      </c>
      <c r="J27" s="2">
        <v>125.48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</row>
    <row r="28" spans="1:28" x14ac:dyDescent="0.25">
      <c r="A28" s="1"/>
      <c r="B28" s="2">
        <v>1250</v>
      </c>
      <c r="C28" s="2">
        <v>0.502</v>
      </c>
      <c r="D28" s="2">
        <v>15.97</v>
      </c>
      <c r="E28" s="2">
        <v>1.2190000000000001</v>
      </c>
      <c r="F28" s="2">
        <v>1300</v>
      </c>
      <c r="G28" s="2">
        <v>0</v>
      </c>
      <c r="H28" s="2">
        <v>0</v>
      </c>
      <c r="I28" s="2">
        <v>0</v>
      </c>
      <c r="J28" s="2">
        <v>130.04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</row>
    <row r="29" spans="1:28" x14ac:dyDescent="0.25">
      <c r="A29" s="1"/>
      <c r="B29" s="2">
        <v>1300</v>
      </c>
      <c r="C29" s="2">
        <v>0.49399999999999999</v>
      </c>
      <c r="D29" s="2">
        <v>16.614999999999998</v>
      </c>
      <c r="E29" s="2">
        <v>1.2190000000000001</v>
      </c>
      <c r="F29" s="2">
        <v>1300</v>
      </c>
      <c r="G29" s="2">
        <v>0</v>
      </c>
      <c r="H29" s="2">
        <v>0</v>
      </c>
      <c r="I29" s="2">
        <v>0</v>
      </c>
      <c r="J29" s="2">
        <v>134.54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</row>
    <row r="30" spans="1:28" x14ac:dyDescent="0.25">
      <c r="A30" s="1"/>
      <c r="B30" s="2">
        <v>1350</v>
      </c>
      <c r="C30" s="2">
        <v>0.48599999999999999</v>
      </c>
      <c r="D30" s="2">
        <v>17.260999999999999</v>
      </c>
      <c r="E30" s="2">
        <v>1.2190000000000001</v>
      </c>
      <c r="F30" s="2">
        <v>1300</v>
      </c>
      <c r="G30" s="2">
        <v>0</v>
      </c>
      <c r="H30" s="2">
        <v>0</v>
      </c>
      <c r="I30" s="2">
        <v>0</v>
      </c>
      <c r="J30" s="2">
        <v>138.75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</row>
    <row r="31" spans="1:28" x14ac:dyDescent="0.25">
      <c r="A31" s="1"/>
      <c r="B31" s="2">
        <v>1400</v>
      </c>
      <c r="C31" s="2">
        <v>0.47699999999999998</v>
      </c>
      <c r="D31" s="2">
        <v>17.905999999999999</v>
      </c>
      <c r="E31" s="2">
        <v>1.2190000000000001</v>
      </c>
      <c r="F31" s="2">
        <v>1300</v>
      </c>
      <c r="G31" s="2">
        <v>0</v>
      </c>
      <c r="H31" s="2">
        <v>0</v>
      </c>
      <c r="I31" s="2">
        <v>0</v>
      </c>
      <c r="J31" s="2">
        <v>142.80000000000001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</row>
    <row r="32" spans="1:28" x14ac:dyDescent="0.25">
      <c r="A32" s="1"/>
      <c r="B32" s="2">
        <v>1450</v>
      </c>
      <c r="C32" s="2">
        <v>0.46899999999999997</v>
      </c>
      <c r="D32" s="2">
        <v>18.552</v>
      </c>
      <c r="E32" s="2">
        <v>1.2190000000000001</v>
      </c>
      <c r="F32" s="2">
        <v>1300</v>
      </c>
      <c r="G32" s="2">
        <v>0</v>
      </c>
      <c r="H32" s="2">
        <v>0</v>
      </c>
      <c r="I32" s="2">
        <v>0</v>
      </c>
      <c r="J32" s="2">
        <v>146.69999999999999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</row>
    <row r="33" spans="1:28" x14ac:dyDescent="0.25">
      <c r="A33" s="1"/>
      <c r="B33" s="2">
        <v>1500</v>
      </c>
      <c r="C33" s="2">
        <v>0.46</v>
      </c>
      <c r="D33" s="2">
        <v>19.196999999999999</v>
      </c>
      <c r="E33" s="2">
        <v>1.2190000000000001</v>
      </c>
      <c r="F33" s="2">
        <v>1300</v>
      </c>
      <c r="G33" s="2">
        <v>0</v>
      </c>
      <c r="H33" s="2">
        <v>0</v>
      </c>
      <c r="I33" s="2">
        <v>0</v>
      </c>
      <c r="J33" s="2">
        <v>150.44999999999999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</row>
    <row r="34" spans="1:28" x14ac:dyDescent="0.25">
      <c r="A34" s="1"/>
      <c r="B34" s="2">
        <v>1550</v>
      </c>
      <c r="C34" s="2">
        <v>0.45200000000000001</v>
      </c>
      <c r="D34" s="2">
        <v>19.841999999999999</v>
      </c>
      <c r="E34" s="2">
        <v>1.2190000000000001</v>
      </c>
      <c r="F34" s="2">
        <v>1300</v>
      </c>
      <c r="G34" s="2">
        <v>0</v>
      </c>
      <c r="H34" s="2">
        <v>0</v>
      </c>
      <c r="I34" s="2">
        <v>0</v>
      </c>
      <c r="J34" s="2">
        <v>154.1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</row>
    <row r="35" spans="1:28" x14ac:dyDescent="0.25">
      <c r="A35" s="1"/>
      <c r="B35" s="2">
        <v>1600</v>
      </c>
      <c r="C35" s="2">
        <v>0.44400000000000001</v>
      </c>
      <c r="D35" s="2">
        <v>20.488</v>
      </c>
      <c r="E35" s="2">
        <v>1.2190000000000001</v>
      </c>
      <c r="F35" s="2">
        <v>1300</v>
      </c>
      <c r="G35" s="2">
        <v>0</v>
      </c>
      <c r="H35" s="2">
        <v>0</v>
      </c>
      <c r="I35" s="2">
        <v>0</v>
      </c>
      <c r="J35" s="2">
        <v>157.62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</row>
    <row r="36" spans="1:28" x14ac:dyDescent="0.25">
      <c r="A36" s="1"/>
      <c r="B36" s="2">
        <v>1650</v>
      </c>
      <c r="C36" s="2">
        <v>0.435</v>
      </c>
      <c r="D36" s="2">
        <v>21.132999999999999</v>
      </c>
      <c r="E36" s="2">
        <v>1.2190000000000001</v>
      </c>
      <c r="F36" s="2">
        <v>1300</v>
      </c>
      <c r="G36" s="2">
        <v>0</v>
      </c>
      <c r="H36" s="2">
        <v>0</v>
      </c>
      <c r="I36" s="2">
        <v>0</v>
      </c>
      <c r="J36" s="2">
        <v>161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</row>
    <row r="37" spans="1:28" x14ac:dyDescent="0.25">
      <c r="A37" s="1"/>
      <c r="B37" s="2">
        <v>1700</v>
      </c>
      <c r="C37" s="2">
        <v>0.42699999999999999</v>
      </c>
      <c r="D37" s="2">
        <v>21.779</v>
      </c>
      <c r="E37" s="2">
        <v>1.2190000000000001</v>
      </c>
      <c r="F37" s="2">
        <v>1300</v>
      </c>
      <c r="G37" s="2">
        <v>0</v>
      </c>
      <c r="H37" s="2">
        <v>0</v>
      </c>
      <c r="I37" s="2">
        <v>0</v>
      </c>
      <c r="J37" s="2">
        <v>164.25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</row>
    <row r="38" spans="1:28" x14ac:dyDescent="0.25">
      <c r="A38" s="1"/>
      <c r="B38" s="2">
        <v>1750</v>
      </c>
      <c r="C38" s="2">
        <v>0.41899999999999998</v>
      </c>
      <c r="D38" s="2">
        <v>22.423999999999999</v>
      </c>
      <c r="E38" s="2">
        <v>1.2190000000000001</v>
      </c>
      <c r="F38" s="2">
        <v>1300</v>
      </c>
      <c r="G38" s="2">
        <v>0</v>
      </c>
      <c r="H38" s="2">
        <v>0</v>
      </c>
      <c r="I38" s="2">
        <v>0</v>
      </c>
      <c r="J38" s="2">
        <v>167.37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</row>
    <row r="39" spans="1:28" x14ac:dyDescent="0.25">
      <c r="A39" s="1"/>
      <c r="B39" s="2">
        <v>1800</v>
      </c>
      <c r="C39" s="2">
        <v>0.41</v>
      </c>
      <c r="D39" s="2">
        <v>23.068999999999999</v>
      </c>
      <c r="E39" s="2">
        <v>1.2190000000000001</v>
      </c>
      <c r="F39" s="2">
        <v>1300</v>
      </c>
      <c r="G39" s="2">
        <v>0</v>
      </c>
      <c r="H39" s="2">
        <v>0</v>
      </c>
      <c r="I39" s="2">
        <v>0</v>
      </c>
      <c r="J39" s="2">
        <v>170.28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</row>
    <row r="40" spans="1:28" x14ac:dyDescent="0.25">
      <c r="A40" s="1"/>
      <c r="B40" s="2">
        <v>1850</v>
      </c>
      <c r="C40" s="2">
        <v>0.40200000000000002</v>
      </c>
      <c r="D40" s="2">
        <v>23.715</v>
      </c>
      <c r="E40" s="2">
        <v>1.2190000000000001</v>
      </c>
      <c r="F40" s="2">
        <v>1300</v>
      </c>
      <c r="G40" s="2">
        <v>0</v>
      </c>
      <c r="H40" s="2">
        <v>0</v>
      </c>
      <c r="I40" s="2">
        <v>0</v>
      </c>
      <c r="J40" s="2">
        <v>173.08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</row>
    <row r="41" spans="1:28" x14ac:dyDescent="0.25">
      <c r="A41" s="1"/>
      <c r="B41" s="2">
        <v>1900</v>
      </c>
      <c r="C41" s="2">
        <v>0.39300000000000002</v>
      </c>
      <c r="D41" s="2">
        <v>24.36</v>
      </c>
      <c r="E41" s="2">
        <v>1.2190000000000001</v>
      </c>
      <c r="F41" s="2">
        <v>1300</v>
      </c>
      <c r="G41" s="2">
        <v>0</v>
      </c>
      <c r="H41" s="2">
        <v>0</v>
      </c>
      <c r="I41" s="2">
        <v>0</v>
      </c>
      <c r="J41" s="2">
        <v>175.77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</row>
    <row r="42" spans="1:28" x14ac:dyDescent="0.25">
      <c r="A42" s="1"/>
      <c r="B42" s="2">
        <v>1950</v>
      </c>
      <c r="C42" s="2">
        <v>0.38500000000000001</v>
      </c>
      <c r="D42" s="2">
        <v>25.006</v>
      </c>
      <c r="E42" s="2">
        <v>1.2190000000000001</v>
      </c>
      <c r="F42" s="2">
        <v>1300</v>
      </c>
      <c r="G42" s="2">
        <v>0</v>
      </c>
      <c r="H42" s="2">
        <v>0</v>
      </c>
      <c r="I42" s="2">
        <v>0</v>
      </c>
      <c r="J42" s="2">
        <v>178.36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</row>
    <row r="43" spans="1:28" x14ac:dyDescent="0.25">
      <c r="A43" s="1"/>
      <c r="B43" s="2">
        <v>2000</v>
      </c>
      <c r="C43" s="2">
        <v>0.377</v>
      </c>
      <c r="D43" s="2">
        <v>25.651</v>
      </c>
      <c r="E43" s="2">
        <v>1.2190000000000001</v>
      </c>
      <c r="F43" s="2">
        <v>1300</v>
      </c>
      <c r="G43" s="2">
        <v>0</v>
      </c>
      <c r="H43" s="2">
        <v>0</v>
      </c>
      <c r="I43" s="2">
        <v>0</v>
      </c>
      <c r="J43" s="2">
        <v>180.85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</row>
    <row r="44" spans="1:28" x14ac:dyDescent="0.25">
      <c r="A44" s="1"/>
      <c r="B44" s="2">
        <v>2050</v>
      </c>
      <c r="C44" s="2">
        <v>0.36799999999999999</v>
      </c>
      <c r="D44" s="2">
        <v>26.295999999999999</v>
      </c>
      <c r="E44" s="2">
        <v>1.2190000000000001</v>
      </c>
      <c r="F44" s="2">
        <v>1300</v>
      </c>
      <c r="G44" s="2">
        <v>1.6120000000000001</v>
      </c>
      <c r="H44" s="2">
        <v>0</v>
      </c>
      <c r="I44" s="2">
        <v>0</v>
      </c>
      <c r="J44" s="2">
        <v>183.25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</row>
    <row r="45" spans="1:28" x14ac:dyDescent="0.25">
      <c r="A45" s="1"/>
      <c r="B45" s="2">
        <v>2100</v>
      </c>
      <c r="C45" s="2">
        <v>0.36</v>
      </c>
      <c r="D45" s="2">
        <v>26.942</v>
      </c>
      <c r="E45" s="2">
        <v>1.2190000000000001</v>
      </c>
      <c r="F45" s="2">
        <v>1300</v>
      </c>
      <c r="G45" s="2">
        <v>1.611</v>
      </c>
      <c r="H45" s="2">
        <v>0</v>
      </c>
      <c r="I45" s="2">
        <v>0</v>
      </c>
      <c r="J45" s="2">
        <v>185.66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</row>
    <row r="46" spans="1:28" x14ac:dyDescent="0.25">
      <c r="A46" s="1"/>
      <c r="B46" s="2">
        <v>2150</v>
      </c>
      <c r="C46" s="2">
        <v>0.35099999999999998</v>
      </c>
      <c r="D46" s="2">
        <v>27.587</v>
      </c>
      <c r="E46" s="2">
        <v>1.2190000000000001</v>
      </c>
      <c r="F46" s="2">
        <v>1300</v>
      </c>
      <c r="G46" s="2">
        <v>1.61</v>
      </c>
      <c r="H46" s="2">
        <v>0</v>
      </c>
      <c r="I46" s="2">
        <v>0</v>
      </c>
      <c r="J46" s="2">
        <v>187.99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</row>
    <row r="47" spans="1:28" x14ac:dyDescent="0.25">
      <c r="A47" s="1"/>
      <c r="B47" s="2">
        <v>2200</v>
      </c>
      <c r="C47" s="2">
        <v>0.34300000000000003</v>
      </c>
      <c r="D47" s="2">
        <v>28.233000000000001</v>
      </c>
      <c r="E47" s="2">
        <v>1.2190000000000001</v>
      </c>
      <c r="F47" s="2">
        <v>1300</v>
      </c>
      <c r="G47" s="2">
        <v>1.609</v>
      </c>
      <c r="H47" s="2">
        <v>0</v>
      </c>
      <c r="I47" s="2">
        <v>0</v>
      </c>
      <c r="J47" s="2">
        <v>190.23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</row>
    <row r="48" spans="1:28" x14ac:dyDescent="0.25">
      <c r="A48" s="1"/>
      <c r="B48" s="2">
        <v>2250</v>
      </c>
      <c r="C48" s="2">
        <v>0.33500000000000002</v>
      </c>
      <c r="D48" s="2">
        <v>28.878</v>
      </c>
      <c r="E48" s="2">
        <v>1.2190000000000001</v>
      </c>
      <c r="F48" s="2">
        <v>1299.99</v>
      </c>
      <c r="G48" s="2">
        <v>1.6080000000000001</v>
      </c>
      <c r="H48" s="2">
        <v>0</v>
      </c>
      <c r="I48" s="2">
        <v>0</v>
      </c>
      <c r="J48" s="2">
        <v>192.31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</row>
    <row r="49" spans="1:28" x14ac:dyDescent="0.25">
      <c r="A49" s="1"/>
      <c r="B49" s="2">
        <v>2300</v>
      </c>
      <c r="C49" s="2">
        <v>0.32600000000000001</v>
      </c>
      <c r="D49" s="2">
        <v>29.523</v>
      </c>
      <c r="E49" s="2">
        <v>1.2190000000000001</v>
      </c>
      <c r="F49" s="2">
        <v>1299.99</v>
      </c>
      <c r="G49" s="2">
        <v>1.607</v>
      </c>
      <c r="H49" s="2">
        <v>0</v>
      </c>
      <c r="I49" s="2">
        <v>0</v>
      </c>
      <c r="J49" s="2">
        <v>194.41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</row>
    <row r="50" spans="1:28" x14ac:dyDescent="0.25">
      <c r="A50" s="1"/>
      <c r="B50" s="2">
        <v>2350</v>
      </c>
      <c r="C50" s="2">
        <v>0.318</v>
      </c>
      <c r="D50" s="2">
        <v>30.169</v>
      </c>
      <c r="E50" s="2">
        <v>1.2190000000000001</v>
      </c>
      <c r="F50" s="2">
        <v>1299.98</v>
      </c>
      <c r="G50" s="2">
        <v>1.6060000000000001</v>
      </c>
      <c r="H50" s="2">
        <v>0</v>
      </c>
      <c r="I50" s="2">
        <v>0</v>
      </c>
      <c r="J50" s="2">
        <v>196.53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</row>
    <row r="51" spans="1:28" x14ac:dyDescent="0.25">
      <c r="A51" s="1"/>
      <c r="B51" s="2">
        <v>2400</v>
      </c>
      <c r="C51" s="2">
        <v>0.309</v>
      </c>
      <c r="D51" s="2">
        <v>30.814</v>
      </c>
      <c r="E51" s="2">
        <v>1.2190000000000001</v>
      </c>
      <c r="F51" s="2">
        <v>1299.96</v>
      </c>
      <c r="G51" s="2">
        <v>1.605</v>
      </c>
      <c r="H51" s="2">
        <v>0</v>
      </c>
      <c r="I51" s="2">
        <v>0</v>
      </c>
      <c r="J51" s="2">
        <v>198.49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</row>
    <row r="52" spans="1:28" x14ac:dyDescent="0.25">
      <c r="A52" s="1"/>
      <c r="B52" s="2">
        <v>2450</v>
      </c>
      <c r="C52" s="2">
        <v>0.30099999999999999</v>
      </c>
      <c r="D52" s="2">
        <v>31.46</v>
      </c>
      <c r="E52" s="2">
        <v>1.2190000000000001</v>
      </c>
      <c r="F52" s="2">
        <v>1299.92</v>
      </c>
      <c r="G52" s="2">
        <v>1.605</v>
      </c>
      <c r="H52" s="2">
        <v>0</v>
      </c>
      <c r="I52" s="2">
        <v>0</v>
      </c>
      <c r="J52" s="2">
        <v>200.3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</row>
    <row r="53" spans="1:28" x14ac:dyDescent="0.25">
      <c r="A53" s="1"/>
      <c r="B53" s="2">
        <v>2500</v>
      </c>
      <c r="C53" s="2">
        <v>0.29299999999999998</v>
      </c>
      <c r="D53" s="2">
        <v>32.104999999999997</v>
      </c>
      <c r="E53" s="2">
        <v>1.2190000000000001</v>
      </c>
      <c r="F53" s="2">
        <v>1299.8599999999999</v>
      </c>
      <c r="G53" s="2">
        <v>1.6040000000000001</v>
      </c>
      <c r="H53" s="2">
        <v>0</v>
      </c>
      <c r="I53" s="2">
        <v>0</v>
      </c>
      <c r="J53" s="2">
        <v>202.15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</row>
    <row r="54" spans="1:28" x14ac:dyDescent="0.25">
      <c r="A54" s="1"/>
      <c r="B54" s="2">
        <v>2550</v>
      </c>
      <c r="C54" s="2">
        <v>0.28399999999999997</v>
      </c>
      <c r="D54" s="2">
        <v>32.75</v>
      </c>
      <c r="E54" s="2">
        <v>1.2190000000000001</v>
      </c>
      <c r="F54" s="2">
        <v>1299.76</v>
      </c>
      <c r="G54" s="2">
        <v>1.603</v>
      </c>
      <c r="H54" s="2">
        <v>0</v>
      </c>
      <c r="I54" s="2">
        <v>0</v>
      </c>
      <c r="J54" s="2">
        <v>204.02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</row>
    <row r="55" spans="1:28" x14ac:dyDescent="0.25">
      <c r="A55" s="1"/>
      <c r="B55" s="2">
        <v>2600</v>
      </c>
      <c r="C55" s="2">
        <v>0.27600000000000002</v>
      </c>
      <c r="D55" s="2">
        <v>33.395000000000003</v>
      </c>
      <c r="E55" s="2">
        <v>1.2190000000000001</v>
      </c>
      <c r="F55" s="2">
        <v>1299.57</v>
      </c>
      <c r="G55" s="2">
        <v>1.6020000000000001</v>
      </c>
      <c r="H55" s="2">
        <v>0</v>
      </c>
      <c r="I55" s="2">
        <v>0</v>
      </c>
      <c r="J55" s="2">
        <v>205.84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</row>
    <row r="56" spans="1:28" x14ac:dyDescent="0.25">
      <c r="A56" s="1"/>
      <c r="B56" s="2">
        <v>2650</v>
      </c>
      <c r="C56" s="2">
        <v>0.26800000000000002</v>
      </c>
      <c r="D56" s="2">
        <v>34.040999999999997</v>
      </c>
      <c r="E56" s="2">
        <v>1.2190000000000001</v>
      </c>
      <c r="F56" s="2">
        <v>1299.27</v>
      </c>
      <c r="G56" s="2">
        <v>1.601</v>
      </c>
      <c r="H56" s="2">
        <v>0</v>
      </c>
      <c r="I56" s="2">
        <v>0</v>
      </c>
      <c r="J56" s="2">
        <v>207.61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</row>
    <row r="57" spans="1:28" x14ac:dyDescent="0.25">
      <c r="A57" s="1"/>
      <c r="B57" s="2">
        <v>2700</v>
      </c>
      <c r="C57" s="2">
        <v>0.25900000000000001</v>
      </c>
      <c r="D57" s="2">
        <v>34.685000000000002</v>
      </c>
      <c r="E57" s="2">
        <v>1.218</v>
      </c>
      <c r="F57" s="2">
        <v>1298.78</v>
      </c>
      <c r="G57" s="2">
        <v>1.6</v>
      </c>
      <c r="H57" s="2">
        <v>0</v>
      </c>
      <c r="I57" s="2">
        <v>0</v>
      </c>
      <c r="J57" s="2">
        <v>209.33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</row>
    <row r="58" spans="1:28" x14ac:dyDescent="0.25">
      <c r="A58" s="1"/>
      <c r="B58" s="2">
        <v>2750</v>
      </c>
      <c r="C58" s="2">
        <v>0.251</v>
      </c>
      <c r="D58" s="2">
        <v>35.33</v>
      </c>
      <c r="E58" s="2">
        <v>1.218</v>
      </c>
      <c r="F58" s="2">
        <v>1297.99</v>
      </c>
      <c r="G58" s="2">
        <v>1.599</v>
      </c>
      <c r="H58" s="2">
        <v>0</v>
      </c>
      <c r="I58" s="2">
        <v>0</v>
      </c>
      <c r="J58" s="2">
        <v>211.01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</row>
    <row r="59" spans="1:28" x14ac:dyDescent="0.25">
      <c r="A59" s="1"/>
      <c r="B59" s="2">
        <v>2800</v>
      </c>
      <c r="C59" s="2">
        <v>0.24199999999999999</v>
      </c>
      <c r="D59" s="2">
        <v>35.973999999999997</v>
      </c>
      <c r="E59" s="2">
        <v>1.218</v>
      </c>
      <c r="F59" s="2">
        <v>1296.77</v>
      </c>
      <c r="G59" s="2">
        <v>1.599</v>
      </c>
      <c r="H59" s="2">
        <v>0</v>
      </c>
      <c r="I59" s="2">
        <v>0</v>
      </c>
      <c r="J59" s="2">
        <v>212.63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</row>
    <row r="60" spans="1:28" x14ac:dyDescent="0.25">
      <c r="A60" s="1"/>
      <c r="B60" s="2">
        <v>2850</v>
      </c>
      <c r="C60" s="2">
        <v>0.23400000000000001</v>
      </c>
      <c r="D60" s="2">
        <v>36.616999999999997</v>
      </c>
      <c r="E60" s="2">
        <v>1.2170000000000001</v>
      </c>
      <c r="F60" s="2">
        <v>1294.9000000000001</v>
      </c>
      <c r="G60" s="2">
        <v>1.5980000000000001</v>
      </c>
      <c r="H60" s="2">
        <v>0</v>
      </c>
      <c r="I60" s="2">
        <v>0</v>
      </c>
      <c r="J60" s="2">
        <v>214.21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</row>
    <row r="61" spans="1:28" x14ac:dyDescent="0.25">
      <c r="A61" s="1"/>
      <c r="B61" s="2">
        <v>2900</v>
      </c>
      <c r="C61" s="2">
        <v>0.22600000000000001</v>
      </c>
      <c r="D61" s="2">
        <v>37.26</v>
      </c>
      <c r="E61" s="2">
        <v>1.216</v>
      </c>
      <c r="F61" s="2">
        <v>1292.3499999999999</v>
      </c>
      <c r="G61" s="2">
        <v>1.597</v>
      </c>
      <c r="H61" s="2">
        <v>0</v>
      </c>
      <c r="I61" s="2">
        <v>0</v>
      </c>
      <c r="J61" s="2">
        <v>215.84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</row>
    <row r="62" spans="1:28" x14ac:dyDescent="0.25">
      <c r="A62" s="1"/>
      <c r="B62" s="2">
        <v>2950</v>
      </c>
      <c r="C62" s="2">
        <v>0.217</v>
      </c>
      <c r="D62" s="2">
        <v>37.9</v>
      </c>
      <c r="E62" s="2">
        <v>1.2150000000000001</v>
      </c>
      <c r="F62" s="2">
        <v>1288.7</v>
      </c>
      <c r="G62" s="2">
        <v>1.5960000000000001</v>
      </c>
      <c r="H62" s="2">
        <v>0</v>
      </c>
      <c r="I62" s="2">
        <v>0</v>
      </c>
      <c r="J62" s="2">
        <v>217.34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</row>
    <row r="63" spans="1:28" x14ac:dyDescent="0.25">
      <c r="A63" s="1"/>
      <c r="B63" s="2">
        <v>3000</v>
      </c>
      <c r="C63" s="2">
        <v>0.20899999999999999</v>
      </c>
      <c r="D63" s="2">
        <v>38.539000000000001</v>
      </c>
      <c r="E63" s="2">
        <v>1.2130000000000001</v>
      </c>
      <c r="F63" s="2">
        <v>1283.8499999999999</v>
      </c>
      <c r="G63" s="2">
        <v>1.595</v>
      </c>
      <c r="H63" s="2">
        <v>0</v>
      </c>
      <c r="I63" s="2">
        <v>0</v>
      </c>
      <c r="J63" s="2">
        <v>218.88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</row>
    <row r="64" spans="1:28" x14ac:dyDescent="0.25">
      <c r="A64" s="1"/>
      <c r="B64" s="2">
        <v>3050</v>
      </c>
      <c r="C64" s="2">
        <v>0.20100000000000001</v>
      </c>
      <c r="D64" s="2">
        <v>39.174999999999997</v>
      </c>
      <c r="E64" s="2">
        <v>1.2110000000000001</v>
      </c>
      <c r="F64" s="2">
        <v>1277.6300000000001</v>
      </c>
      <c r="G64" s="2">
        <v>1.5940000000000001</v>
      </c>
      <c r="H64" s="2">
        <v>0</v>
      </c>
      <c r="I64" s="2">
        <v>0</v>
      </c>
      <c r="J64" s="2">
        <v>220.55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</row>
    <row r="65" spans="1:28" x14ac:dyDescent="0.25">
      <c r="A65" s="1"/>
      <c r="B65" s="2">
        <v>3100</v>
      </c>
      <c r="C65" s="2">
        <v>0.193</v>
      </c>
      <c r="D65" s="2">
        <v>39.807000000000002</v>
      </c>
      <c r="E65" s="2">
        <v>1.208</v>
      </c>
      <c r="F65" s="2">
        <v>1270.01</v>
      </c>
      <c r="G65" s="2">
        <v>1.593</v>
      </c>
      <c r="H65" s="2">
        <v>0</v>
      </c>
      <c r="I65" s="2">
        <v>3.2787441043269998E-3</v>
      </c>
      <c r="J65" s="2">
        <v>222.18</v>
      </c>
      <c r="K65" s="2">
        <f t="shared" ref="K65:K66" si="0">(0.1*0.027/(1000-J65)/9.8)^0.5</f>
        <v>5.9515391018116466E-4</v>
      </c>
      <c r="L65" s="2">
        <f t="shared" ref="L65:L66" si="1">(0.1*0.027/(1100-J65)/9.8)^0.5</f>
        <v>5.6022967385169979E-4</v>
      </c>
      <c r="M65" s="2">
        <f t="shared" ref="M65:M66" si="2">(0.1*0.027/(1200-J65)/9.8)^0.5</f>
        <v>5.3081035477438711E-4</v>
      </c>
      <c r="N65" s="2">
        <f t="shared" ref="N65:N66" si="3">(0.1*0.027/(1500-J65)/9.8)^0.5</f>
        <v>4.6433776172682999E-4</v>
      </c>
      <c r="O65" s="2">
        <f t="shared" ref="O65:O66" si="4">(0.1*0.027/(1700-J65)/9.8)^0.5</f>
        <v>4.3177557813117105E-4</v>
      </c>
      <c r="P65" s="2">
        <f t="shared" ref="P65:P66" si="5">(0.1*0.027/(2000-J65)/9.8)^0.5</f>
        <v>3.9366331965170304E-4</v>
      </c>
      <c r="Q65">
        <f t="shared" ref="Q65:Q66" si="6">4/(1000-J65)/9.8/K65*1.5</f>
        <v>1.3225642448470327</v>
      </c>
      <c r="R65">
        <f t="shared" ref="R65:R66" si="7">4/(1100-J65)/9.8/L65*1.5</f>
        <v>1.2449548307815554</v>
      </c>
      <c r="S65">
        <f t="shared" ref="S65:S66" si="8">4/(1200-J65)/9.8/M65*1.5</f>
        <v>1.1795785661653047</v>
      </c>
      <c r="T65">
        <f t="shared" ref="T65:T66" si="9">4/(1500-J65)/9.8/N65*1.5</f>
        <v>1.0318616927262889</v>
      </c>
      <c r="U65">
        <f t="shared" ref="U65:U66" si="10">4/(1700-J65)/9.8/O65*1.5</f>
        <v>0.95950128473593566</v>
      </c>
      <c r="V65">
        <f t="shared" ref="V65:V66" si="11">4/(2000-J65)/9.8/P65*1.5</f>
        <v>0.87480737700378453</v>
      </c>
      <c r="W65" s="2">
        <v>3.2787441043269998E-3</v>
      </c>
      <c r="X65" s="2">
        <v>3.2787441043269998E-3</v>
      </c>
      <c r="Y65" s="2">
        <v>3.2787441043269998E-3</v>
      </c>
      <c r="Z65" s="2">
        <v>3.2787441043269998E-3</v>
      </c>
      <c r="AA65" s="2">
        <v>3.2787441043269998E-3</v>
      </c>
      <c r="AB65" s="2">
        <v>3.2787441043269998E-3</v>
      </c>
    </row>
    <row r="66" spans="1:28" x14ac:dyDescent="0.25">
      <c r="A66" s="1"/>
      <c r="B66" s="2">
        <v>3150</v>
      </c>
      <c r="C66" s="2">
        <v>0.184</v>
      </c>
      <c r="D66" s="2">
        <v>40.436</v>
      </c>
      <c r="E66" s="2">
        <v>1.204</v>
      </c>
      <c r="F66" s="2">
        <v>1261.1099999999999</v>
      </c>
      <c r="G66" s="2">
        <v>1.5920000000000001</v>
      </c>
      <c r="H66" s="2">
        <v>0</v>
      </c>
      <c r="I66" s="2">
        <v>3.1827874410432666E-2</v>
      </c>
      <c r="J66" s="2">
        <v>223.77</v>
      </c>
      <c r="K66" s="2">
        <f t="shared" si="0"/>
        <v>5.9576314367145475E-4</v>
      </c>
      <c r="L66" s="2">
        <f t="shared" si="1"/>
        <v>5.6073773763277643E-4</v>
      </c>
      <c r="M66" s="2">
        <f t="shared" si="2"/>
        <v>5.312424481794209E-4</v>
      </c>
      <c r="N66" s="2">
        <f t="shared" si="3"/>
        <v>4.6462692090313667E-4</v>
      </c>
      <c r="O66" s="2">
        <f t="shared" si="4"/>
        <v>4.3200804136884086E-4</v>
      </c>
      <c r="P66" s="2">
        <f t="shared" si="5"/>
        <v>3.9383947495425588E-4</v>
      </c>
      <c r="Q66">
        <f t="shared" si="6"/>
        <v>1.3239180970476772</v>
      </c>
      <c r="R66">
        <f t="shared" si="7"/>
        <v>1.2460838614061696</v>
      </c>
      <c r="S66">
        <f t="shared" si="8"/>
        <v>1.1805387737320461</v>
      </c>
      <c r="T66">
        <f t="shared" si="9"/>
        <v>1.032504268673637</v>
      </c>
      <c r="U66">
        <f t="shared" si="10"/>
        <v>0.96001786970853531</v>
      </c>
      <c r="V66">
        <f t="shared" si="11"/>
        <v>0.87519883323167957</v>
      </c>
      <c r="W66">
        <f t="shared" ref="W66" si="12">1/(10.174*Q66^2+12.87*Q66+4.087)</f>
        <v>2.566840706930637E-2</v>
      </c>
      <c r="X66">
        <f t="shared" ref="X66" si="13">1/(10.174*R66^2+12.87*R66+4.087)</f>
        <v>2.7838463043597134E-2</v>
      </c>
      <c r="Y66">
        <f t="shared" ref="Y66" si="14">1/(10.174*S66^2+12.87*S66+4.087)</f>
        <v>2.9886654081366728E-2</v>
      </c>
      <c r="Z66">
        <f t="shared" ref="Z66" si="15">1/(10.174*T66^2+12.87*T66+4.087)</f>
        <v>3.543400789105039E-2</v>
      </c>
      <c r="AA66">
        <f t="shared" ref="AA66" si="16">1/(10.174*U66^2+12.87*U66+4.087)</f>
        <v>3.8730960774889509E-2</v>
      </c>
      <c r="AB66">
        <f t="shared" ref="AB66" si="17">1/(10.174*V66^2+12.87*V66+4.087)</f>
        <v>4.3208082118138057E-2</v>
      </c>
    </row>
    <row r="67" spans="1:28" x14ac:dyDescent="0.25">
      <c r="A67" s="1"/>
      <c r="B67" s="2">
        <v>3200</v>
      </c>
      <c r="C67" s="2">
        <v>0.17599999999999999</v>
      </c>
      <c r="D67" s="2">
        <v>41.058999999999997</v>
      </c>
      <c r="E67" s="2">
        <v>1.2</v>
      </c>
      <c r="F67" s="2">
        <v>1251.29</v>
      </c>
      <c r="G67" s="2">
        <v>1.59</v>
      </c>
      <c r="H67" s="2">
        <v>4.2617819332599997E-2</v>
      </c>
      <c r="I67" s="2">
        <v>3.1798353618794406E-2</v>
      </c>
      <c r="J67" s="2">
        <v>225.33</v>
      </c>
      <c r="K67" s="2">
        <f>(0.1*0.027/(1000-J67)/9.8)^0.5</f>
        <v>5.9636270418246561E-4</v>
      </c>
      <c r="L67" s="2">
        <f>(0.1*0.027/(1100-J67)/9.8)^0.5</f>
        <v>5.6123756109881587E-4</v>
      </c>
      <c r="M67" s="2">
        <f>(0.1*0.027/(1200-J67)/9.8)^0.5</f>
        <v>5.3166741605405871E-4</v>
      </c>
      <c r="N67" s="2">
        <f>(0.1*0.027/(1500-J67)/9.8)^0.5</f>
        <v>4.6491114990584976E-4</v>
      </c>
      <c r="O67" s="2">
        <f>(0.1*0.027/(1700-J67)/9.8)^0.5</f>
        <v>4.3223648380224502E-4</v>
      </c>
      <c r="P67" s="2">
        <f>(0.1*0.027/(2000-J67)/9.8)^0.5</f>
        <v>3.9401253660022287E-4</v>
      </c>
      <c r="Q67">
        <f>4/(1000-J67)/9.8/K67*1.5</f>
        <v>1.3252504537388123</v>
      </c>
      <c r="R67">
        <f>4/(1100-J67)/9.8/L67*1.5</f>
        <v>1.247194580219591</v>
      </c>
      <c r="S67">
        <f>4/(1200-J67)/9.8/M67*1.5</f>
        <v>1.181483146786797</v>
      </c>
      <c r="T67">
        <f>4/(1500-J67)/9.8/N67*1.5</f>
        <v>1.0331358886796662</v>
      </c>
      <c r="U67">
        <f>4/(1700-J67)/9.8/O67*1.5</f>
        <v>0.96052551956054455</v>
      </c>
      <c r="V67">
        <f>4/(2000-J67)/9.8/P67*1.5</f>
        <v>0.87558341466716194</v>
      </c>
      <c r="W67">
        <f>1/(10.174*Q67^2+12.87*Q67+4.087)</f>
        <v>2.5633496467842559E-2</v>
      </c>
      <c r="X67">
        <f t="shared" ref="X67:AB67" si="18">1/(10.174*R67^2+12.87*R67+4.087)</f>
        <v>2.7805588410926473E-2</v>
      </c>
      <c r="Y67">
        <f t="shared" si="18"/>
        <v>2.9855559356721049E-2</v>
      </c>
      <c r="Z67">
        <f t="shared" si="18"/>
        <v>3.5407155359897288E-2</v>
      </c>
      <c r="AA67">
        <f t="shared" si="18"/>
        <v>3.870629595596712E-2</v>
      </c>
      <c r="AB67">
        <f t="shared" si="18"/>
        <v>4.3186063650913049E-2</v>
      </c>
    </row>
    <row r="68" spans="1:28" x14ac:dyDescent="0.25">
      <c r="A68" s="1"/>
      <c r="B68" s="2">
        <v>3250</v>
      </c>
      <c r="C68" s="2">
        <v>0.16800000000000001</v>
      </c>
      <c r="D68" s="2">
        <v>41.677999999999997</v>
      </c>
      <c r="E68" s="2">
        <v>1.196</v>
      </c>
      <c r="F68" s="2">
        <v>1241.0999999999999</v>
      </c>
      <c r="G68" s="2">
        <v>1.589</v>
      </c>
      <c r="H68" s="2">
        <v>8.7443751832621583E-2</v>
      </c>
      <c r="I68" s="1">
        <v>3.176956748522853E-2</v>
      </c>
      <c r="J68" s="2">
        <v>226.85</v>
      </c>
      <c r="K68" s="2">
        <f t="shared" ref="K68:K83" si="19">(0.1*0.027/(1000-J68)/9.8)^0.5</f>
        <v>5.9694863590393056E-4</v>
      </c>
      <c r="L68" s="2">
        <f t="shared" ref="L68:L83" si="20">(0.1*0.027/(1100-J68)/9.8)^0.5</f>
        <v>5.617258564374057E-4</v>
      </c>
      <c r="M68" s="2">
        <f t="shared" ref="M68:M83" si="21">(0.1*0.027/(1200-J68)/9.8)^0.5</f>
        <v>5.3208246982511904E-4</v>
      </c>
      <c r="N68" s="2">
        <f t="shared" ref="N68:N83" si="22">(0.1*0.027/(1500-J68)/9.8)^0.5</f>
        <v>4.6518859331540994E-4</v>
      </c>
      <c r="O68" s="2">
        <f t="shared" ref="O68:O83" si="23">(0.1*0.027/(1700-J68)/9.8)^0.5</f>
        <v>4.3245941767500683E-4</v>
      </c>
      <c r="P68" s="2">
        <f t="shared" ref="P68:P83" si="24">(0.1*0.027/(2000-J68)/9.8)^0.5</f>
        <v>3.9418138039850112E-4</v>
      </c>
      <c r="Q68">
        <f t="shared" ref="Q68:Q83" si="25">4/(1000-J68)/9.8/K68*1.5</f>
        <v>1.3265525242309566</v>
      </c>
      <c r="R68">
        <f t="shared" ref="R68:R83" si="26">4/(1100-J68)/9.8/L68*1.5</f>
        <v>1.2482796809720125</v>
      </c>
      <c r="S68">
        <f t="shared" ref="S68:S83" si="27">4/(1200-J68)/9.8/M68*1.5</f>
        <v>1.1824054885002644</v>
      </c>
      <c r="T68">
        <f t="shared" ref="T68:T83" si="28">4/(1500-J68)/9.8/N68*1.5</f>
        <v>1.0337524295897997</v>
      </c>
      <c r="U68">
        <f t="shared" ref="U68:U83" si="29">4/(1700-J68)/9.8/O68*1.5</f>
        <v>0.96102092816668194</v>
      </c>
      <c r="V68">
        <f t="shared" ref="V68:V83" si="30">4/(2000-J68)/9.8/P68*1.5</f>
        <v>0.87595862310778028</v>
      </c>
      <c r="W68">
        <f t="shared" ref="W68:W83" si="31">1/(10.174*Q68^2+12.87*Q68+4.087)</f>
        <v>2.5599448185268974E-2</v>
      </c>
      <c r="X68">
        <f t="shared" ref="X68:X83" si="32">1/(10.174*R68^2+12.87*R68+4.087)</f>
        <v>2.7773528204569891E-2</v>
      </c>
      <c r="Y68">
        <f t="shared" ref="Y68:Y83" si="33">1/(10.174*S68^2+12.87*S68+4.087)</f>
        <v>2.9825236853990418E-2</v>
      </c>
      <c r="Z68">
        <f t="shared" ref="Z68:Z83" si="34">1/(10.174*T68^2+12.87*T68+4.087)</f>
        <v>3.5380973320520412E-2</v>
      </c>
      <c r="AA68">
        <f t="shared" ref="AA68:AA83" si="35">1/(10.174*U68^2+12.87*U68+4.087)</f>
        <v>3.8682248597108324E-2</v>
      </c>
      <c r="AB68">
        <f t="shared" ref="AB68:AB83" si="36">1/(10.174*V68^2+12.87*V68+4.087)</f>
        <v>4.3164598028800218E-2</v>
      </c>
    </row>
    <row r="69" spans="1:28" x14ac:dyDescent="0.25">
      <c r="A69" s="1"/>
      <c r="B69" s="2">
        <v>3300</v>
      </c>
      <c r="C69" s="2">
        <v>0.16</v>
      </c>
      <c r="D69" s="2">
        <v>42.290999999999997</v>
      </c>
      <c r="E69" s="2">
        <v>1.1919999999999999</v>
      </c>
      <c r="F69" s="2">
        <v>1231.27</v>
      </c>
      <c r="G69" s="2">
        <v>1.5880000000000001</v>
      </c>
      <c r="H69" s="2">
        <v>9.0519976171971148E-2</v>
      </c>
      <c r="I69" s="1">
        <v>3.1739811305566377E-2</v>
      </c>
      <c r="J69" s="2">
        <v>228.42</v>
      </c>
      <c r="K69" s="2">
        <f t="shared" si="19"/>
        <v>5.9755565856375533E-4</v>
      </c>
      <c r="L69" s="2">
        <f t="shared" si="20"/>
        <v>5.6223155459486781E-4</v>
      </c>
      <c r="M69" s="2">
        <f t="shared" si="21"/>
        <v>5.3251219886261405E-4</v>
      </c>
      <c r="N69" s="2">
        <f t="shared" si="22"/>
        <v>4.6547568527731425E-4</v>
      </c>
      <c r="O69" s="2">
        <f t="shared" si="23"/>
        <v>4.3269004743677625E-4</v>
      </c>
      <c r="P69" s="2">
        <f t="shared" si="24"/>
        <v>3.9435600635843651E-4</v>
      </c>
      <c r="Q69">
        <f t="shared" si="25"/>
        <v>1.3279014634750117</v>
      </c>
      <c r="R69">
        <f t="shared" si="26"/>
        <v>1.2494034546552619</v>
      </c>
      <c r="S69">
        <f t="shared" si="27"/>
        <v>1.1833604419169204</v>
      </c>
      <c r="T69">
        <f t="shared" si="28"/>
        <v>1.0343904117273648</v>
      </c>
      <c r="U69">
        <f t="shared" si="29"/>
        <v>0.96153343874839181</v>
      </c>
      <c r="V69">
        <f t="shared" si="30"/>
        <v>0.87634668079652545</v>
      </c>
      <c r="W69">
        <f t="shared" si="31"/>
        <v>2.5564245800640484E-2</v>
      </c>
      <c r="X69">
        <f t="shared" si="32"/>
        <v>2.7740383778083976E-2</v>
      </c>
      <c r="Y69">
        <f t="shared" si="33"/>
        <v>2.9793890863152258E-2</v>
      </c>
      <c r="Z69">
        <f t="shared" si="34"/>
        <v>3.535391131278813E-2</v>
      </c>
      <c r="AA69">
        <f t="shared" si="35"/>
        <v>3.8657394671701491E-2</v>
      </c>
      <c r="AB69">
        <f t="shared" si="36"/>
        <v>4.3142414130263047E-2</v>
      </c>
    </row>
    <row r="70" spans="1:28" x14ac:dyDescent="0.25">
      <c r="A70" s="1"/>
      <c r="B70" s="2">
        <v>3350</v>
      </c>
      <c r="C70" s="2">
        <v>0.15</v>
      </c>
      <c r="D70" s="2">
        <v>42.902999999999999</v>
      </c>
      <c r="E70" s="2">
        <v>1.3120000000000001</v>
      </c>
      <c r="F70" s="2">
        <v>1222.6199999999999</v>
      </c>
      <c r="G70" s="2">
        <v>1.7370000000000001</v>
      </c>
      <c r="H70" s="2">
        <v>8.9913780471393492E-2</v>
      </c>
      <c r="I70" s="1">
        <v>3.1710790588109328E-2</v>
      </c>
      <c r="J70" s="2">
        <v>229.96</v>
      </c>
      <c r="K70" s="2">
        <f t="shared" si="19"/>
        <v>5.981528847336478E-4</v>
      </c>
      <c r="L70" s="2">
        <f t="shared" si="20"/>
        <v>5.6272891896479865E-4</v>
      </c>
      <c r="M70" s="2">
        <f t="shared" si="21"/>
        <v>5.3293472966884541E-4</v>
      </c>
      <c r="N70" s="2">
        <f t="shared" si="22"/>
        <v>4.6575780843339967E-4</v>
      </c>
      <c r="O70" s="2">
        <f t="shared" si="23"/>
        <v>4.3291662911170743E-4</v>
      </c>
      <c r="P70" s="2">
        <f t="shared" si="24"/>
        <v>3.9452752118637475E-4</v>
      </c>
      <c r="Q70">
        <f t="shared" si="25"/>
        <v>1.3292286327414393</v>
      </c>
      <c r="R70">
        <f t="shared" si="26"/>
        <v>1.2505087088106634</v>
      </c>
      <c r="S70">
        <f t="shared" si="27"/>
        <v>1.1842993992641007</v>
      </c>
      <c r="T70">
        <f t="shared" si="28"/>
        <v>1.0350173520742216</v>
      </c>
      <c r="U70">
        <f t="shared" si="29"/>
        <v>0.96203695358157204</v>
      </c>
      <c r="V70">
        <f t="shared" si="30"/>
        <v>0.87672782485861056</v>
      </c>
      <c r="W70">
        <f t="shared" si="31"/>
        <v>2.5529682338134994E-2</v>
      </c>
      <c r="X70">
        <f t="shared" si="32"/>
        <v>2.7707843393581136E-2</v>
      </c>
      <c r="Y70">
        <f t="shared" si="33"/>
        <v>2.9763118086260001E-2</v>
      </c>
      <c r="Z70">
        <f t="shared" si="34"/>
        <v>3.5327347906989194E-2</v>
      </c>
      <c r="AA70">
        <f t="shared" si="35"/>
        <v>3.8633000304456148E-2</v>
      </c>
      <c r="AB70">
        <f t="shared" si="36"/>
        <v>4.3120642098710762E-2</v>
      </c>
    </row>
    <row r="71" spans="1:28" x14ac:dyDescent="0.25">
      <c r="A71" s="1"/>
      <c r="B71" s="2">
        <v>3400</v>
      </c>
      <c r="C71" s="2">
        <v>0.13900000000000001</v>
      </c>
      <c r="D71" s="2">
        <v>43.511000000000003</v>
      </c>
      <c r="E71" s="2">
        <v>1.3080000000000001</v>
      </c>
      <c r="F71" s="2">
        <v>1215.8699999999999</v>
      </c>
      <c r="G71" s="2">
        <v>1.7350000000000001</v>
      </c>
      <c r="H71" s="2">
        <v>8.9269376380285162E-2</v>
      </c>
      <c r="I71" s="1">
        <v>3.1679278716508122E-2</v>
      </c>
      <c r="J71" s="2">
        <v>231.62</v>
      </c>
      <c r="K71" s="2">
        <f t="shared" si="19"/>
        <v>5.9879865771463308E-4</v>
      </c>
      <c r="L71" s="2">
        <f t="shared" si="20"/>
        <v>5.6326652002058387E-4</v>
      </c>
      <c r="M71" s="2">
        <f t="shared" si="21"/>
        <v>5.3339131326677724E-4</v>
      </c>
      <c r="N71" s="2">
        <f t="shared" si="22"/>
        <v>4.660624904524362E-4</v>
      </c>
      <c r="O71" s="2">
        <f t="shared" si="23"/>
        <v>4.3316126558639564E-4</v>
      </c>
      <c r="P71" s="2">
        <f t="shared" si="24"/>
        <v>3.9471265166254996E-4</v>
      </c>
      <c r="Q71">
        <f t="shared" si="25"/>
        <v>1.3306636838102956</v>
      </c>
      <c r="R71">
        <f t="shared" si="26"/>
        <v>1.2517033778235194</v>
      </c>
      <c r="S71">
        <f t="shared" si="27"/>
        <v>1.185314029481727</v>
      </c>
      <c r="T71">
        <f t="shared" si="28"/>
        <v>1.0356944232276357</v>
      </c>
      <c r="U71">
        <f t="shared" si="29"/>
        <v>0.96258059019199038</v>
      </c>
      <c r="V71">
        <f t="shared" si="30"/>
        <v>0.87713922591677773</v>
      </c>
      <c r="W71">
        <f t="shared" si="31"/>
        <v>2.5492388114373817E-2</v>
      </c>
      <c r="X71">
        <f t="shared" si="32"/>
        <v>2.7672734837956289E-2</v>
      </c>
      <c r="Y71">
        <f t="shared" si="33"/>
        <v>2.972991881038918E-2</v>
      </c>
      <c r="Z71">
        <f t="shared" si="34"/>
        <v>3.5298694067197413E-2</v>
      </c>
      <c r="AA71">
        <f t="shared" si="35"/>
        <v>3.8606688020207891E-2</v>
      </c>
      <c r="AB71">
        <f t="shared" si="36"/>
        <v>4.3097160187429227E-2</v>
      </c>
    </row>
    <row r="72" spans="1:28" x14ac:dyDescent="0.25">
      <c r="A72" s="1"/>
      <c r="B72" s="2">
        <v>3450</v>
      </c>
      <c r="C72" s="2">
        <v>0.128</v>
      </c>
      <c r="D72" s="2">
        <v>44.116</v>
      </c>
      <c r="E72" s="2">
        <v>1.306</v>
      </c>
      <c r="F72" s="2">
        <v>1210.68</v>
      </c>
      <c r="G72" s="2">
        <v>1.734</v>
      </c>
      <c r="H72" s="2">
        <v>8.8649343839828712E-2</v>
      </c>
      <c r="I72" s="1">
        <v>3.1648310625888847E-2</v>
      </c>
      <c r="J72" s="2">
        <v>233.24</v>
      </c>
      <c r="K72" s="2">
        <f t="shared" si="19"/>
        <v>5.9943089073862812E-4</v>
      </c>
      <c r="L72" s="2">
        <f t="shared" si="20"/>
        <v>5.6379265516290301E-4</v>
      </c>
      <c r="M72" s="2">
        <f t="shared" si="21"/>
        <v>5.3383802819078133E-4</v>
      </c>
      <c r="N72" s="2">
        <f t="shared" si="22"/>
        <v>4.6636040797368823E-4</v>
      </c>
      <c r="O72" s="2">
        <f t="shared" si="23"/>
        <v>4.3340040750421203E-4</v>
      </c>
      <c r="P72" s="2">
        <f t="shared" si="24"/>
        <v>3.9489357266575884E-4</v>
      </c>
      <c r="Q72">
        <f t="shared" si="25"/>
        <v>1.3320686460858404</v>
      </c>
      <c r="R72">
        <f t="shared" si="26"/>
        <v>1.2528725670286731</v>
      </c>
      <c r="S72">
        <f t="shared" si="27"/>
        <v>1.1863067293128471</v>
      </c>
      <c r="T72">
        <f t="shared" si="28"/>
        <v>1.0363564621637518</v>
      </c>
      <c r="U72">
        <f t="shared" si="29"/>
        <v>0.96311201667602675</v>
      </c>
      <c r="V72">
        <f t="shared" si="30"/>
        <v>0.87754127259057491</v>
      </c>
      <c r="W72">
        <f t="shared" si="31"/>
        <v>2.5455954941043149E-2</v>
      </c>
      <c r="X72">
        <f t="shared" si="32"/>
        <v>2.7638439634443134E-2</v>
      </c>
      <c r="Y72">
        <f t="shared" si="33"/>
        <v>2.9697490831345309E-2</v>
      </c>
      <c r="Z72">
        <f t="shared" si="34"/>
        <v>3.5270710084165761E-2</v>
      </c>
      <c r="AA72">
        <f t="shared" si="35"/>
        <v>3.8580992680391134E-2</v>
      </c>
      <c r="AB72">
        <f t="shared" si="36"/>
        <v>4.3074230727266308E-2</v>
      </c>
    </row>
    <row r="73" spans="1:28" x14ac:dyDescent="0.25">
      <c r="B73" s="2">
        <v>3500</v>
      </c>
      <c r="C73" s="2">
        <v>0.11700000000000001</v>
      </c>
      <c r="D73" s="2">
        <v>44.719000000000001</v>
      </c>
      <c r="E73" s="2">
        <v>1.3029999999999999</v>
      </c>
      <c r="F73" s="2">
        <v>1207.02</v>
      </c>
      <c r="G73" s="2">
        <v>1.732</v>
      </c>
      <c r="H73" s="6">
        <v>8.7443751832621583E-2</v>
      </c>
      <c r="I73" s="1">
        <v>3.1617126787553573E-2</v>
      </c>
      <c r="J73" s="2">
        <v>234.87</v>
      </c>
      <c r="K73" s="2">
        <f t="shared" si="19"/>
        <v>6.0006905191858971E-4</v>
      </c>
      <c r="L73" s="2">
        <f t="shared" si="20"/>
        <v>5.6432352888675637E-4</v>
      </c>
      <c r="M73" s="2">
        <f t="shared" si="21"/>
        <v>5.3428863530903374E-4</v>
      </c>
      <c r="N73" s="2">
        <f t="shared" si="22"/>
        <v>4.6666074184122981E-4</v>
      </c>
      <c r="O73" s="2">
        <f t="shared" si="23"/>
        <v>4.3364142580597329E-4</v>
      </c>
      <c r="P73" s="2">
        <f t="shared" si="24"/>
        <v>3.9507586178669999E-4</v>
      </c>
      <c r="Q73">
        <f t="shared" si="25"/>
        <v>1.3334867820413103</v>
      </c>
      <c r="R73">
        <f t="shared" si="26"/>
        <v>1.2540522864150137</v>
      </c>
      <c r="S73">
        <f t="shared" si="27"/>
        <v>1.1873080784645194</v>
      </c>
      <c r="T73">
        <f t="shared" si="28"/>
        <v>1.0370238707582882</v>
      </c>
      <c r="U73">
        <f t="shared" si="29"/>
        <v>0.96364761290216294</v>
      </c>
      <c r="V73">
        <f t="shared" si="30"/>
        <v>0.87794635952599975</v>
      </c>
      <c r="W73">
        <f t="shared" si="31"/>
        <v>2.5419259288355495E-2</v>
      </c>
      <c r="X73">
        <f t="shared" si="32"/>
        <v>2.7603900121857525E-2</v>
      </c>
      <c r="Y73">
        <f t="shared" si="33"/>
        <v>2.9664834022860707E-2</v>
      </c>
      <c r="Z73">
        <f t="shared" si="34"/>
        <v>3.5242532792294896E-2</v>
      </c>
      <c r="AA73">
        <f t="shared" si="35"/>
        <v>3.855512166803049E-2</v>
      </c>
      <c r="AB73">
        <f t="shared" si="36"/>
        <v>4.305114637315071E-2</v>
      </c>
    </row>
    <row r="74" spans="1:28" x14ac:dyDescent="0.25">
      <c r="B74" s="2">
        <v>3550</v>
      </c>
      <c r="C74" s="2">
        <v>0.107</v>
      </c>
      <c r="D74" s="2">
        <v>45.320999999999998</v>
      </c>
      <c r="E74" s="2">
        <v>1.302</v>
      </c>
      <c r="F74" s="2">
        <v>1204.46</v>
      </c>
      <c r="G74" s="2">
        <v>1.73</v>
      </c>
      <c r="H74" s="6">
        <v>8.6261154562663964E-2</v>
      </c>
      <c r="I74" s="1">
        <v>3.1585917062634146E-2</v>
      </c>
      <c r="J74" s="2">
        <v>236.48</v>
      </c>
      <c r="K74" s="2">
        <f t="shared" si="19"/>
        <v>6.0070138794851991E-4</v>
      </c>
      <c r="L74" s="2">
        <f t="shared" si="20"/>
        <v>5.6484936371489726E-4</v>
      </c>
      <c r="M74" s="2">
        <f t="shared" si="21"/>
        <v>5.3473483552366223E-4</v>
      </c>
      <c r="N74" s="2">
        <f t="shared" si="22"/>
        <v>4.6695796096286651E-4</v>
      </c>
      <c r="O74" s="2">
        <f t="shared" si="23"/>
        <v>4.3387988199074782E-4</v>
      </c>
      <c r="P74" s="2">
        <f t="shared" si="24"/>
        <v>3.9525616227342438E-4</v>
      </c>
      <c r="Q74">
        <f t="shared" si="25"/>
        <v>1.3348919732189333</v>
      </c>
      <c r="R74">
        <f t="shared" si="26"/>
        <v>1.2552208082553276</v>
      </c>
      <c r="S74">
        <f t="shared" si="27"/>
        <v>1.1882996344970271</v>
      </c>
      <c r="T74">
        <f t="shared" si="28"/>
        <v>1.0376843576952588</v>
      </c>
      <c r="U74">
        <f t="shared" si="29"/>
        <v>0.96417751553499498</v>
      </c>
      <c r="V74">
        <f t="shared" si="30"/>
        <v>0.87834702727427638</v>
      </c>
      <c r="W74">
        <f t="shared" si="31"/>
        <v>2.5382976791559833E-2</v>
      </c>
      <c r="X74">
        <f t="shared" si="32"/>
        <v>2.7569752225489356E-2</v>
      </c>
      <c r="Y74">
        <f t="shared" si="33"/>
        <v>2.9632549636744405E-2</v>
      </c>
      <c r="Z74">
        <f t="shared" si="34"/>
        <v>3.5214680948102317E-2</v>
      </c>
      <c r="AA74">
        <f t="shared" si="35"/>
        <v>3.8529551269206916E-2</v>
      </c>
      <c r="AB74">
        <f t="shared" si="36"/>
        <v>4.3028332096853548E-2</v>
      </c>
    </row>
    <row r="75" spans="1:28" x14ac:dyDescent="0.25">
      <c r="B75" s="2">
        <v>3600</v>
      </c>
      <c r="C75" s="2">
        <v>9.6000000000000002E-2</v>
      </c>
      <c r="D75" s="2">
        <v>45.920999999999999</v>
      </c>
      <c r="E75" s="2">
        <v>1.3009999999999999</v>
      </c>
      <c r="F75" s="2">
        <v>1202.8499999999999</v>
      </c>
      <c r="G75" s="2">
        <v>1.7290000000000001</v>
      </c>
      <c r="H75" s="6">
        <v>8.5642928517529596E-2</v>
      </c>
      <c r="I75" s="1">
        <v>3.1553728687864505E-2</v>
      </c>
      <c r="J75" s="2">
        <v>238.11</v>
      </c>
      <c r="K75" s="2">
        <f t="shared" si="19"/>
        <v>6.013436198474898E-4</v>
      </c>
      <c r="L75" s="2">
        <f t="shared" si="20"/>
        <v>5.6538323089436627E-4</v>
      </c>
      <c r="M75" s="2">
        <f t="shared" si="21"/>
        <v>5.3518771934500577E-4</v>
      </c>
      <c r="N75" s="2">
        <f t="shared" si="22"/>
        <v>4.6725945152102199E-4</v>
      </c>
      <c r="O75" s="2">
        <f t="shared" si="23"/>
        <v>4.341217015461225E-4</v>
      </c>
      <c r="P75" s="2">
        <f t="shared" si="24"/>
        <v>3.9543895421943396E-4</v>
      </c>
      <c r="Q75">
        <f t="shared" si="25"/>
        <v>1.3363191552166436</v>
      </c>
      <c r="R75">
        <f t="shared" si="26"/>
        <v>1.2564071797652585</v>
      </c>
      <c r="S75">
        <f t="shared" si="27"/>
        <v>1.189306042988902</v>
      </c>
      <c r="T75">
        <f t="shared" si="28"/>
        <v>1.0383543367133821</v>
      </c>
      <c r="U75">
        <f t="shared" si="29"/>
        <v>0.96471489232471641</v>
      </c>
      <c r="V75">
        <f t="shared" si="30"/>
        <v>0.87875323159874208</v>
      </c>
      <c r="W75">
        <f t="shared" si="31"/>
        <v>2.534620593083094E-2</v>
      </c>
      <c r="X75">
        <f t="shared" si="32"/>
        <v>2.7535147478678332E-2</v>
      </c>
      <c r="Y75">
        <f t="shared" si="33"/>
        <v>2.9599835518784381E-2</v>
      </c>
      <c r="Z75">
        <f t="shared" si="34"/>
        <v>3.518646254710036E-2</v>
      </c>
      <c r="AA75">
        <f t="shared" si="35"/>
        <v>3.8503646170077649E-2</v>
      </c>
      <c r="AB75">
        <f t="shared" si="36"/>
        <v>4.3005221067635838E-2</v>
      </c>
    </row>
    <row r="76" spans="1:28" x14ac:dyDescent="0.25">
      <c r="B76" s="2">
        <v>3650</v>
      </c>
      <c r="C76" s="2">
        <v>8.5000000000000006E-2</v>
      </c>
      <c r="D76" s="2">
        <v>46.521000000000001</v>
      </c>
      <c r="E76" s="2">
        <v>1.3</v>
      </c>
      <c r="F76" s="2">
        <v>1201.7</v>
      </c>
      <c r="G76" s="2">
        <v>1.7270000000000001</v>
      </c>
      <c r="H76" s="6">
        <v>8.6261154562663964E-2</v>
      </c>
      <c r="I76" s="1">
        <v>3.1519987017759162E-2</v>
      </c>
      <c r="J76" s="2">
        <v>239.78</v>
      </c>
      <c r="K76" s="2">
        <f t="shared" si="19"/>
        <v>6.0200375305649481E-4</v>
      </c>
      <c r="L76" s="2">
        <f t="shared" si="20"/>
        <v>5.6593177207324799E-4</v>
      </c>
      <c r="M76" s="2">
        <f t="shared" si="21"/>
        <v>5.3565291233406253E-4</v>
      </c>
      <c r="N76" s="2">
        <f t="shared" si="22"/>
        <v>4.6756894706180937E-4</v>
      </c>
      <c r="O76" s="2">
        <f t="shared" si="23"/>
        <v>4.3436987513498248E-4</v>
      </c>
      <c r="P76" s="2">
        <f t="shared" si="24"/>
        <v>3.9562649512171267E-4</v>
      </c>
      <c r="Q76">
        <f t="shared" si="25"/>
        <v>1.3377861179033217</v>
      </c>
      <c r="R76">
        <f t="shared" si="26"/>
        <v>1.2576261601627736</v>
      </c>
      <c r="S76">
        <f t="shared" si="27"/>
        <v>1.1903398051868057</v>
      </c>
      <c r="T76">
        <f t="shared" si="28"/>
        <v>1.0390421045817984</v>
      </c>
      <c r="U76">
        <f t="shared" si="29"/>
        <v>0.96526638918884977</v>
      </c>
      <c r="V76">
        <f t="shared" si="30"/>
        <v>0.8791699891593614</v>
      </c>
      <c r="W76">
        <f t="shared" si="31"/>
        <v>2.5308493333266464E-2</v>
      </c>
      <c r="X76">
        <f t="shared" si="32"/>
        <v>2.7499659386092216E-2</v>
      </c>
      <c r="Y76">
        <f t="shared" si="33"/>
        <v>2.9566288607838595E-2</v>
      </c>
      <c r="Z76">
        <f t="shared" si="34"/>
        <v>3.5157530168696563E-2</v>
      </c>
      <c r="AA76">
        <f t="shared" si="35"/>
        <v>3.847708753949293E-2</v>
      </c>
      <c r="AB76">
        <f t="shared" si="36"/>
        <v>4.2981528952812369E-2</v>
      </c>
    </row>
    <row r="77" spans="1:28" x14ac:dyDescent="0.25">
      <c r="B77" s="2">
        <v>3700</v>
      </c>
      <c r="C77" s="2">
        <v>7.4999999999999997E-2</v>
      </c>
      <c r="D77" s="2">
        <v>47.12</v>
      </c>
      <c r="E77" s="2">
        <v>1.2989999999999999</v>
      </c>
      <c r="F77" s="2">
        <v>1200.76</v>
      </c>
      <c r="G77" s="2">
        <v>1.7250000000000001</v>
      </c>
      <c r="H77" s="6">
        <v>8.6842724381534925E-2</v>
      </c>
      <c r="I77" s="1">
        <v>3.1486024129167234E-2</v>
      </c>
      <c r="J77" s="2">
        <v>241.4</v>
      </c>
      <c r="K77" s="2">
        <f t="shared" si="19"/>
        <v>6.0264620360522467E-4</v>
      </c>
      <c r="L77" s="2">
        <f t="shared" si="20"/>
        <v>5.6646541837010293E-4</v>
      </c>
      <c r="M77" s="2">
        <f t="shared" si="21"/>
        <v>5.3610533848026556E-4</v>
      </c>
      <c r="N77" s="2">
        <f t="shared" si="22"/>
        <v>4.6786976468072146E-4</v>
      </c>
      <c r="O77" s="2">
        <f t="shared" si="23"/>
        <v>4.3461102552580538E-4</v>
      </c>
      <c r="P77" s="2">
        <f t="shared" si="24"/>
        <v>3.9580867622866398E-4</v>
      </c>
      <c r="Q77">
        <f t="shared" si="25"/>
        <v>1.3392137857893884</v>
      </c>
      <c r="R77">
        <f t="shared" si="26"/>
        <v>1.2588120408224508</v>
      </c>
      <c r="S77">
        <f t="shared" si="27"/>
        <v>1.1913451966228126</v>
      </c>
      <c r="T77">
        <f t="shared" si="28"/>
        <v>1.0397105881793811</v>
      </c>
      <c r="U77">
        <f t="shared" si="29"/>
        <v>0.96580227894623416</v>
      </c>
      <c r="V77">
        <f t="shared" si="30"/>
        <v>0.87957483606369768</v>
      </c>
      <c r="W77">
        <f t="shared" si="31"/>
        <v>2.5271871672010119E-2</v>
      </c>
      <c r="X77">
        <f t="shared" si="32"/>
        <v>2.746520071086718E-2</v>
      </c>
      <c r="Y77">
        <f t="shared" si="33"/>
        <v>2.9533717029832738E-2</v>
      </c>
      <c r="Z77">
        <f t="shared" si="34"/>
        <v>3.5129443200784934E-2</v>
      </c>
      <c r="AA77">
        <f t="shared" si="35"/>
        <v>3.845130681499203E-2</v>
      </c>
      <c r="AB77">
        <f t="shared" si="36"/>
        <v>4.2958532680617688E-2</v>
      </c>
    </row>
    <row r="78" spans="1:28" x14ac:dyDescent="0.25">
      <c r="B78" s="2">
        <v>3750</v>
      </c>
      <c r="C78" s="2">
        <v>6.4000000000000001E-2</v>
      </c>
      <c r="D78" s="2">
        <v>47.719000000000001</v>
      </c>
      <c r="E78" s="2">
        <v>1.298</v>
      </c>
      <c r="F78" s="2">
        <v>1199.96</v>
      </c>
      <c r="G78" s="2">
        <v>1.7230000000000001</v>
      </c>
      <c r="H78" s="6">
        <v>8.7443751832621583E-2</v>
      </c>
      <c r="I78" s="1">
        <v>3.1452603685413347E-2</v>
      </c>
      <c r="J78" s="2">
        <v>242.97</v>
      </c>
      <c r="K78" s="2">
        <f t="shared" si="19"/>
        <v>6.0327079212326156E-4</v>
      </c>
      <c r="L78" s="2">
        <f t="shared" si="20"/>
        <v>5.6698403719169913E-4</v>
      </c>
      <c r="M78" s="2">
        <f t="shared" si="21"/>
        <v>5.3654489652429124E-4</v>
      </c>
      <c r="N78" s="2">
        <f t="shared" si="22"/>
        <v>4.6816185250406569E-4</v>
      </c>
      <c r="O78" s="2">
        <f t="shared" si="23"/>
        <v>4.3484511665571146E-4</v>
      </c>
      <c r="P78" s="2">
        <f t="shared" si="24"/>
        <v>3.9598547482224875E-4</v>
      </c>
      <c r="Q78">
        <f t="shared" si="25"/>
        <v>1.3406017602739146</v>
      </c>
      <c r="R78">
        <f t="shared" si="26"/>
        <v>1.2599645270926647</v>
      </c>
      <c r="S78">
        <f t="shared" si="27"/>
        <v>1.1923219922762025</v>
      </c>
      <c r="T78">
        <f t="shared" si="28"/>
        <v>1.0403596722312569</v>
      </c>
      <c r="U78">
        <f t="shared" si="29"/>
        <v>0.96632248145713673</v>
      </c>
      <c r="V78">
        <f t="shared" si="30"/>
        <v>0.87996772182721938</v>
      </c>
      <c r="W78">
        <f t="shared" si="31"/>
        <v>2.5236344341303407E-2</v>
      </c>
      <c r="X78">
        <f t="shared" si="32"/>
        <v>2.743177440263464E-2</v>
      </c>
      <c r="Y78">
        <f t="shared" si="33"/>
        <v>2.9502123379995096E-2</v>
      </c>
      <c r="Z78">
        <f t="shared" si="34"/>
        <v>3.5102203510933946E-2</v>
      </c>
      <c r="AA78">
        <f t="shared" si="35"/>
        <v>3.8426305547378317E-2</v>
      </c>
      <c r="AB78">
        <f t="shared" si="36"/>
        <v>4.2936233466614931E-2</v>
      </c>
    </row>
    <row r="79" spans="1:28" x14ac:dyDescent="0.25">
      <c r="B79" s="2">
        <v>3800</v>
      </c>
      <c r="C79" s="2">
        <v>4.7E-2</v>
      </c>
      <c r="D79" s="2">
        <v>48.323</v>
      </c>
      <c r="E79" s="2">
        <v>1.5669999999999999</v>
      </c>
      <c r="F79" s="2">
        <v>1198.05</v>
      </c>
      <c r="G79" s="2">
        <v>2.0529999999999999</v>
      </c>
      <c r="H79" s="2">
        <v>9.6000000000000002E-2</v>
      </c>
      <c r="I79" s="1">
        <v>3.1418962242965968E-2</v>
      </c>
      <c r="J79" s="2">
        <v>244.55</v>
      </c>
      <c r="K79" s="2">
        <f t="shared" si="19"/>
        <v>6.0390132358919255E-4</v>
      </c>
      <c r="L79" s="2">
        <f t="shared" si="20"/>
        <v>5.6750740004916662E-4</v>
      </c>
      <c r="M79" s="2">
        <f t="shared" si="21"/>
        <v>5.3698834764932704E-4</v>
      </c>
      <c r="N79" s="2">
        <f t="shared" si="22"/>
        <v>4.6845635373634768E-4</v>
      </c>
      <c r="O79" s="2">
        <f t="shared" si="23"/>
        <v>4.3508108110758634E-4</v>
      </c>
      <c r="P79" s="2">
        <f t="shared" si="24"/>
        <v>3.9616363892041104E-4</v>
      </c>
      <c r="Q79">
        <f t="shared" si="25"/>
        <v>1.3420029413093166</v>
      </c>
      <c r="R79">
        <f t="shared" si="26"/>
        <v>1.2611275556648143</v>
      </c>
      <c r="S79">
        <f t="shared" si="27"/>
        <v>1.1933074392207268</v>
      </c>
      <c r="T79">
        <f t="shared" si="28"/>
        <v>1.0410141194141063</v>
      </c>
      <c r="U79">
        <f t="shared" si="29"/>
        <v>0.96684684690574763</v>
      </c>
      <c r="V79">
        <f t="shared" si="30"/>
        <v>0.88036364204535766</v>
      </c>
      <c r="W79">
        <f t="shared" si="31"/>
        <v>2.5200554893291007E-2</v>
      </c>
      <c r="X79">
        <f t="shared" si="32"/>
        <v>2.7398104143232471E-2</v>
      </c>
      <c r="Y79">
        <f t="shared" si="33"/>
        <v>2.947030124635423E-2</v>
      </c>
      <c r="Z79">
        <f t="shared" si="34"/>
        <v>3.5074770807747083E-2</v>
      </c>
      <c r="AA79">
        <f t="shared" si="35"/>
        <v>3.8401128870294135E-2</v>
      </c>
      <c r="AB79">
        <f t="shared" si="36"/>
        <v>4.2913779580218747E-2</v>
      </c>
    </row>
    <row r="80" spans="1:28" x14ac:dyDescent="0.25">
      <c r="B80" s="2">
        <v>3850</v>
      </c>
      <c r="C80" s="2">
        <v>3.5000000000000003E-2</v>
      </c>
      <c r="D80" s="2">
        <v>48.921999999999997</v>
      </c>
      <c r="E80" s="2">
        <v>1.391</v>
      </c>
      <c r="F80" s="2">
        <v>1197.93</v>
      </c>
      <c r="G80" s="2">
        <v>1.8360000000000001</v>
      </c>
      <c r="H80" s="2">
        <v>9.5348874989846483E-2</v>
      </c>
      <c r="I80" s="1">
        <v>3.1384907823667076E-2</v>
      </c>
      <c r="J80" s="2">
        <v>246.22</v>
      </c>
      <c r="K80" s="2">
        <f t="shared" si="19"/>
        <v>6.0456992532764351E-4</v>
      </c>
      <c r="L80" s="2">
        <f t="shared" si="20"/>
        <v>5.6806215324405171E-4</v>
      </c>
      <c r="M80" s="2">
        <f t="shared" si="21"/>
        <v>5.3745825598181516E-4</v>
      </c>
      <c r="N80" s="2">
        <f t="shared" si="22"/>
        <v>4.6876823531696025E-4</v>
      </c>
      <c r="O80" s="2">
        <f t="shared" si="23"/>
        <v>4.3533090462376017E-4</v>
      </c>
      <c r="P80" s="2">
        <f t="shared" si="24"/>
        <v>3.9635221327263294E-4</v>
      </c>
      <c r="Q80">
        <f t="shared" si="25"/>
        <v>1.343488722950319</v>
      </c>
      <c r="R80">
        <f t="shared" si="26"/>
        <v>1.2623603405423371</v>
      </c>
      <c r="S80">
        <f t="shared" si="27"/>
        <v>1.1943516799595892</v>
      </c>
      <c r="T80">
        <f t="shared" si="28"/>
        <v>1.0417071895932448</v>
      </c>
      <c r="U80">
        <f t="shared" si="29"/>
        <v>0.96740201027502271</v>
      </c>
      <c r="V80">
        <f t="shared" si="30"/>
        <v>0.88078269616140648</v>
      </c>
      <c r="W80">
        <f t="shared" si="31"/>
        <v>2.5162687639333169E-2</v>
      </c>
      <c r="X80">
        <f t="shared" si="32"/>
        <v>2.736248202853268E-2</v>
      </c>
      <c r="Y80">
        <f t="shared" si="33"/>
        <v>2.9436636682909505E-2</v>
      </c>
      <c r="Z80">
        <f t="shared" si="34"/>
        <v>3.5045754169707476E-2</v>
      </c>
      <c r="AA80">
        <f t="shared" si="35"/>
        <v>3.8374500424559241E-2</v>
      </c>
      <c r="AB80">
        <f t="shared" si="36"/>
        <v>4.2890032874871545E-2</v>
      </c>
    </row>
    <row r="81" spans="2:28" x14ac:dyDescent="0.25">
      <c r="B81" s="2">
        <v>3900</v>
      </c>
      <c r="C81" s="2">
        <v>2.3E-2</v>
      </c>
      <c r="D81" s="2">
        <v>49.52</v>
      </c>
      <c r="E81" s="2">
        <v>1.39</v>
      </c>
      <c r="F81" s="2">
        <v>1197.1099999999999</v>
      </c>
      <c r="G81" s="2">
        <v>1.8340000000000001</v>
      </c>
      <c r="H81" s="2">
        <v>9.4691243496148103E-2</v>
      </c>
      <c r="I81" s="1">
        <v>3.1351205633464385E-2</v>
      </c>
      <c r="J81" s="2">
        <v>247.93</v>
      </c>
      <c r="K81" s="2">
        <f t="shared" si="19"/>
        <v>6.0525684781295513E-4</v>
      </c>
      <c r="L81" s="2">
        <f t="shared" si="20"/>
        <v>5.6863188308267263E-4</v>
      </c>
      <c r="M81" s="2">
        <f t="shared" si="21"/>
        <v>5.3794070018916456E-4</v>
      </c>
      <c r="N81" s="2">
        <f t="shared" si="22"/>
        <v>4.6908823347094624E-4</v>
      </c>
      <c r="O81" s="2">
        <f t="shared" si="23"/>
        <v>4.3558715839059022E-4</v>
      </c>
      <c r="P81" s="2">
        <f t="shared" si="24"/>
        <v>3.9654558368400786E-4</v>
      </c>
      <c r="Q81">
        <f t="shared" si="25"/>
        <v>1.3450152173621222</v>
      </c>
      <c r="R81">
        <f t="shared" si="26"/>
        <v>1.2636264068503835</v>
      </c>
      <c r="S81">
        <f t="shared" si="27"/>
        <v>1.1954237781981436</v>
      </c>
      <c r="T81">
        <f t="shared" si="28"/>
        <v>1.0424182966021029</v>
      </c>
      <c r="U81">
        <f t="shared" si="29"/>
        <v>0.96797146309020043</v>
      </c>
      <c r="V81">
        <f t="shared" si="30"/>
        <v>0.88121240818668412</v>
      </c>
      <c r="W81">
        <f t="shared" si="31"/>
        <v>2.5123871572090548E-2</v>
      </c>
      <c r="X81">
        <f t="shared" si="32"/>
        <v>2.7325970476299154E-2</v>
      </c>
      <c r="Y81">
        <f t="shared" si="33"/>
        <v>2.9402134007594012E-2</v>
      </c>
      <c r="Z81">
        <f t="shared" si="34"/>
        <v>3.5016019788847629E-2</v>
      </c>
      <c r="AA81">
        <f t="shared" si="35"/>
        <v>3.8347215344057356E-2</v>
      </c>
      <c r="AB81">
        <f t="shared" si="36"/>
        <v>4.286570267176653E-2</v>
      </c>
    </row>
    <row r="82" spans="2:28" x14ac:dyDescent="0.25">
      <c r="B82" s="2">
        <v>3950</v>
      </c>
      <c r="C82" s="2">
        <v>1.2E-2</v>
      </c>
      <c r="D82" s="2">
        <v>50.118000000000002</v>
      </c>
      <c r="E82" s="2">
        <v>1.39</v>
      </c>
      <c r="F82" s="2">
        <v>1196.27</v>
      </c>
      <c r="G82" s="2">
        <v>1.8320000000000001</v>
      </c>
      <c r="H82" s="2">
        <v>9.4050156237480975E-2</v>
      </c>
      <c r="I82" s="1">
        <v>3.1318431876342263E-2</v>
      </c>
      <c r="J82" s="2">
        <v>249.62</v>
      </c>
      <c r="K82" s="2">
        <f t="shared" si="19"/>
        <v>6.0593804186634122E-4</v>
      </c>
      <c r="L82" s="2">
        <f t="shared" si="20"/>
        <v>5.6919663701750082E-4</v>
      </c>
      <c r="M82" s="2">
        <f t="shared" si="21"/>
        <v>5.3841878052801107E-4</v>
      </c>
      <c r="N82" s="2">
        <f t="shared" si="22"/>
        <v>4.6940513370299209E-4</v>
      </c>
      <c r="O82" s="2">
        <f t="shared" si="23"/>
        <v>4.3584086017291163E-4</v>
      </c>
      <c r="P82" s="2">
        <f t="shared" si="24"/>
        <v>3.9673697079804353E-4</v>
      </c>
      <c r="Q82">
        <f t="shared" si="25"/>
        <v>1.3465289819252029</v>
      </c>
      <c r="R82">
        <f t="shared" si="26"/>
        <v>1.2648814155944461</v>
      </c>
      <c r="S82">
        <f t="shared" si="27"/>
        <v>1.1964861789511358</v>
      </c>
      <c r="T82">
        <f t="shared" si="28"/>
        <v>1.0431225193399825</v>
      </c>
      <c r="U82">
        <f t="shared" si="29"/>
        <v>0.96853524482869235</v>
      </c>
      <c r="V82">
        <f t="shared" si="30"/>
        <v>0.88163771288454118</v>
      </c>
      <c r="W82">
        <f t="shared" si="31"/>
        <v>2.5085467818738282E-2</v>
      </c>
      <c r="X82">
        <f t="shared" si="32"/>
        <v>2.728984987490848E-2</v>
      </c>
      <c r="Y82">
        <f t="shared" si="33"/>
        <v>2.9368003216247902E-2</v>
      </c>
      <c r="Z82">
        <f t="shared" si="34"/>
        <v>3.4986610539621661E-2</v>
      </c>
      <c r="AA82">
        <f t="shared" si="35"/>
        <v>3.832023064159152E-2</v>
      </c>
      <c r="AB82">
        <f t="shared" si="36"/>
        <v>4.2841642385231637E-2</v>
      </c>
    </row>
    <row r="83" spans="2:28" x14ac:dyDescent="0.25">
      <c r="B83" s="2">
        <v>4000</v>
      </c>
      <c r="C83" s="2">
        <v>0</v>
      </c>
      <c r="D83" s="2">
        <v>50.692</v>
      </c>
      <c r="E83" s="2">
        <v>1.389</v>
      </c>
      <c r="F83" s="2">
        <v>1195.5</v>
      </c>
      <c r="G83" s="2">
        <v>1.83</v>
      </c>
      <c r="H83" s="2">
        <v>9.3328562909958251E-2</v>
      </c>
      <c r="I83" s="1">
        <v>3.1281599119944652E-2</v>
      </c>
      <c r="J83" s="2">
        <v>251.55</v>
      </c>
      <c r="K83" s="2">
        <f t="shared" si="19"/>
        <v>6.0671879374043158E-4</v>
      </c>
      <c r="L83" s="2">
        <f t="shared" si="20"/>
        <v>5.6984365539888642E-4</v>
      </c>
      <c r="M83" s="2">
        <f t="shared" si="21"/>
        <v>5.3896631605606065E-4</v>
      </c>
      <c r="N83" s="2">
        <f t="shared" si="22"/>
        <v>4.6976782425800956E-4</v>
      </c>
      <c r="O83" s="2">
        <f t="shared" si="23"/>
        <v>4.3613113351324373E-4</v>
      </c>
      <c r="P83" s="2">
        <f t="shared" si="24"/>
        <v>3.9695587644817662E-4</v>
      </c>
      <c r="Q83">
        <f t="shared" si="25"/>
        <v>1.3482639860898482</v>
      </c>
      <c r="R83">
        <f t="shared" si="26"/>
        <v>1.2663192342197478</v>
      </c>
      <c r="S83">
        <f t="shared" si="27"/>
        <v>1.1977029245690234</v>
      </c>
      <c r="T83">
        <f t="shared" si="28"/>
        <v>1.0439284983511323</v>
      </c>
      <c r="U83">
        <f t="shared" si="29"/>
        <v>0.96918029669609718</v>
      </c>
      <c r="V83">
        <f t="shared" si="30"/>
        <v>0.88212416988483666</v>
      </c>
      <c r="W83">
        <f t="shared" si="31"/>
        <v>2.5041559467977457E-2</v>
      </c>
      <c r="X83">
        <f t="shared" si="32"/>
        <v>2.7248555737798989E-2</v>
      </c>
      <c r="Y83">
        <f t="shared" si="33"/>
        <v>2.9328986871942079E-2</v>
      </c>
      <c r="Z83">
        <f t="shared" si="34"/>
        <v>3.4952997253047118E-2</v>
      </c>
      <c r="AA83">
        <f t="shared" si="35"/>
        <v>3.8289390962940276E-2</v>
      </c>
      <c r="AB83">
        <f t="shared" si="36"/>
        <v>4.2814147419469761E-2</v>
      </c>
    </row>
  </sheetData>
  <mergeCells count="4">
    <mergeCell ref="B1:C1"/>
    <mergeCell ref="K1:P1"/>
    <mergeCell ref="Q1:V1"/>
    <mergeCell ref="W1:AB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4"/>
  <sheetViews>
    <sheetView topLeftCell="F19" zoomScale="115" zoomScaleNormal="115" workbookViewId="0">
      <pane ySplit="924" topLeftCell="A92" activePane="bottomLeft"/>
      <selection activeCell="V2" sqref="V2"/>
      <selection pane="bottomLeft" activeCell="R115" sqref="R115"/>
    </sheetView>
  </sheetViews>
  <sheetFormatPr defaultRowHeight="14.4" x14ac:dyDescent="0.25"/>
  <cols>
    <col min="11" max="11" width="12.77734375" bestFit="1" customWidth="1"/>
    <col min="17" max="17" width="12.77734375" bestFit="1" customWidth="1"/>
  </cols>
  <sheetData>
    <row r="1" spans="1:22" ht="13.5" customHeight="1" x14ac:dyDescent="0.25">
      <c r="B1" s="14" t="s">
        <v>8</v>
      </c>
      <c r="C1" s="14"/>
      <c r="K1" s="1"/>
      <c r="L1" s="15" t="s">
        <v>51</v>
      </c>
      <c r="M1" s="15"/>
      <c r="N1" s="15"/>
      <c r="O1" s="15"/>
      <c r="P1" s="15"/>
      <c r="Q1" s="15" t="s">
        <v>49</v>
      </c>
      <c r="R1" s="15"/>
      <c r="S1" s="15"/>
      <c r="T1" s="15"/>
      <c r="U1" s="15"/>
    </row>
    <row r="2" spans="1:22" x14ac:dyDescent="0.25">
      <c r="B2" s="7" t="s">
        <v>39</v>
      </c>
      <c r="C2" s="8" t="s">
        <v>40</v>
      </c>
      <c r="D2" s="8" t="s">
        <v>41</v>
      </c>
      <c r="E2" s="8" t="s">
        <v>42</v>
      </c>
      <c r="F2" s="8" t="s">
        <v>43</v>
      </c>
      <c r="G2" s="8" t="s">
        <v>44</v>
      </c>
      <c r="H2" s="8" t="s">
        <v>45</v>
      </c>
      <c r="I2" s="8" t="s">
        <v>50</v>
      </c>
      <c r="J2" s="8" t="s">
        <v>46</v>
      </c>
      <c r="K2" s="8">
        <v>1300</v>
      </c>
      <c r="L2" s="11">
        <v>1</v>
      </c>
      <c r="M2" s="11">
        <v>2</v>
      </c>
      <c r="N2" s="11">
        <v>6</v>
      </c>
      <c r="O2" s="11">
        <v>8</v>
      </c>
      <c r="P2" s="11">
        <v>10</v>
      </c>
      <c r="Q2" s="8">
        <v>1</v>
      </c>
      <c r="R2" s="8">
        <v>2</v>
      </c>
      <c r="S2" s="8">
        <v>6</v>
      </c>
      <c r="T2" s="8">
        <v>8</v>
      </c>
      <c r="U2" s="8">
        <v>10</v>
      </c>
      <c r="V2" t="s">
        <v>52</v>
      </c>
    </row>
    <row r="3" spans="1:22" x14ac:dyDescent="0.25">
      <c r="A3" s="1"/>
      <c r="B3" s="2">
        <v>0</v>
      </c>
      <c r="C3" s="2">
        <v>0.54700000000000004</v>
      </c>
      <c r="D3" s="2">
        <v>0</v>
      </c>
      <c r="E3" s="2">
        <v>0.182</v>
      </c>
      <c r="F3" s="2">
        <v>1300</v>
      </c>
      <c r="G3" s="2">
        <v>0</v>
      </c>
      <c r="H3" s="2">
        <v>0</v>
      </c>
      <c r="I3" s="2">
        <v>0</v>
      </c>
      <c r="J3" s="2">
        <v>0.68050999999999995</v>
      </c>
      <c r="K3" s="2">
        <v>0</v>
      </c>
      <c r="L3" s="12">
        <v>0</v>
      </c>
      <c r="M3" s="12">
        <v>0</v>
      </c>
      <c r="N3" s="12">
        <v>0</v>
      </c>
      <c r="O3" s="12">
        <v>0</v>
      </c>
      <c r="P3" s="1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</row>
    <row r="4" spans="1:22" x14ac:dyDescent="0.25">
      <c r="A4" s="1"/>
      <c r="B4" s="2">
        <v>50</v>
      </c>
      <c r="C4" s="2">
        <v>0.54700000000000004</v>
      </c>
      <c r="D4" s="2">
        <v>0.63700000000000001</v>
      </c>
      <c r="E4" s="2">
        <v>0.182</v>
      </c>
      <c r="F4" s="2">
        <v>1300</v>
      </c>
      <c r="G4" s="2">
        <v>0</v>
      </c>
      <c r="H4" s="2">
        <v>0</v>
      </c>
      <c r="I4" s="2">
        <v>0</v>
      </c>
      <c r="J4" s="2">
        <v>5.0864000000000003</v>
      </c>
      <c r="K4" s="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</row>
    <row r="5" spans="1:22" x14ac:dyDescent="0.25">
      <c r="A5" s="1"/>
      <c r="B5" s="2">
        <v>100</v>
      </c>
      <c r="C5" s="2">
        <v>0.54700000000000004</v>
      </c>
      <c r="D5" s="2">
        <v>1.274</v>
      </c>
      <c r="E5" s="2">
        <v>0.182</v>
      </c>
      <c r="F5" s="2">
        <v>1300</v>
      </c>
      <c r="G5" s="2">
        <v>0</v>
      </c>
      <c r="H5" s="2">
        <v>0</v>
      </c>
      <c r="I5" s="2">
        <v>0</v>
      </c>
      <c r="J5" s="2">
        <v>9.6242999999999999</v>
      </c>
      <c r="K5" s="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</row>
    <row r="6" spans="1:22" x14ac:dyDescent="0.25">
      <c r="A6" s="1"/>
      <c r="B6" s="2">
        <v>150</v>
      </c>
      <c r="C6" s="2">
        <v>0.54700000000000004</v>
      </c>
      <c r="D6" s="2">
        <v>1.9119999999999999</v>
      </c>
      <c r="E6" s="2">
        <v>0.182</v>
      </c>
      <c r="F6" s="2">
        <v>1300</v>
      </c>
      <c r="G6" s="2">
        <v>0</v>
      </c>
      <c r="H6" s="2">
        <v>0</v>
      </c>
      <c r="I6" s="2">
        <v>0</v>
      </c>
      <c r="J6" s="2">
        <v>14.301</v>
      </c>
      <c r="K6" s="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</row>
    <row r="7" spans="1:22" x14ac:dyDescent="0.25">
      <c r="A7" s="1"/>
      <c r="B7" s="2">
        <v>200</v>
      </c>
      <c r="C7" s="2">
        <v>0.54700000000000004</v>
      </c>
      <c r="D7" s="2">
        <v>2.5489999999999999</v>
      </c>
      <c r="E7" s="2">
        <v>0.182</v>
      </c>
      <c r="F7" s="2">
        <v>1300</v>
      </c>
      <c r="G7" s="2">
        <v>0</v>
      </c>
      <c r="H7" s="2">
        <v>0</v>
      </c>
      <c r="I7" s="2">
        <v>0</v>
      </c>
      <c r="J7" s="2">
        <v>19.148</v>
      </c>
      <c r="K7" s="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</row>
    <row r="8" spans="1:22" x14ac:dyDescent="0.25">
      <c r="A8" s="1"/>
      <c r="B8" s="2">
        <v>250</v>
      </c>
      <c r="C8" s="2">
        <v>0.54700000000000004</v>
      </c>
      <c r="D8" s="2">
        <v>3.1859999999999999</v>
      </c>
      <c r="E8" s="2">
        <v>0.182</v>
      </c>
      <c r="F8" s="2">
        <v>1300</v>
      </c>
      <c r="G8" s="2">
        <v>0</v>
      </c>
      <c r="H8" s="2">
        <v>0</v>
      </c>
      <c r="I8" s="2">
        <v>0</v>
      </c>
      <c r="J8" s="2">
        <v>24.161999999999999</v>
      </c>
      <c r="K8" s="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</row>
    <row r="9" spans="1:22" x14ac:dyDescent="0.25">
      <c r="A9" s="1"/>
      <c r="B9" s="2">
        <v>300</v>
      </c>
      <c r="C9" s="2">
        <v>0.54600000000000004</v>
      </c>
      <c r="D9" s="2">
        <v>3.823</v>
      </c>
      <c r="E9" s="2">
        <v>0.182</v>
      </c>
      <c r="F9" s="2">
        <v>1300</v>
      </c>
      <c r="G9" s="2">
        <v>0</v>
      </c>
      <c r="H9" s="2">
        <v>0</v>
      </c>
      <c r="I9" s="2">
        <v>0</v>
      </c>
      <c r="J9" s="2">
        <v>29.34</v>
      </c>
      <c r="K9" s="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</row>
    <row r="10" spans="1:22" x14ac:dyDescent="0.25">
      <c r="A10" s="1"/>
      <c r="B10" s="2">
        <v>350</v>
      </c>
      <c r="C10" s="2">
        <v>0.54600000000000004</v>
      </c>
      <c r="D10" s="2">
        <v>4.46</v>
      </c>
      <c r="E10" s="2">
        <v>0.182</v>
      </c>
      <c r="F10" s="2">
        <v>1300</v>
      </c>
      <c r="G10" s="2">
        <v>0</v>
      </c>
      <c r="H10" s="2">
        <v>0</v>
      </c>
      <c r="I10" s="2">
        <v>0</v>
      </c>
      <c r="J10" s="2">
        <v>34.713999999999999</v>
      </c>
      <c r="K10" s="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</row>
    <row r="11" spans="1:22" x14ac:dyDescent="0.25">
      <c r="A11" s="1"/>
      <c r="B11" s="2">
        <v>400</v>
      </c>
      <c r="C11" s="2">
        <v>0.54600000000000004</v>
      </c>
      <c r="D11" s="2">
        <v>5.0970000000000004</v>
      </c>
      <c r="E11" s="2">
        <v>0.182</v>
      </c>
      <c r="F11" s="2">
        <v>1300</v>
      </c>
      <c r="G11" s="2">
        <v>0</v>
      </c>
      <c r="H11" s="2">
        <v>0</v>
      </c>
      <c r="I11" s="2">
        <v>0</v>
      </c>
      <c r="J11" s="2">
        <v>40.25</v>
      </c>
      <c r="K11" s="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</row>
    <row r="12" spans="1:22" x14ac:dyDescent="0.25">
      <c r="A12" s="1"/>
      <c r="B12" s="2">
        <v>450</v>
      </c>
      <c r="C12" s="2">
        <v>0.54600000000000004</v>
      </c>
      <c r="D12" s="2">
        <v>5.7350000000000003</v>
      </c>
      <c r="E12" s="2">
        <v>0.182</v>
      </c>
      <c r="F12" s="2">
        <v>1300</v>
      </c>
      <c r="G12" s="2">
        <v>0</v>
      </c>
      <c r="H12" s="2">
        <v>0</v>
      </c>
      <c r="I12" s="2">
        <v>0</v>
      </c>
      <c r="J12" s="2">
        <v>45.951000000000001</v>
      </c>
      <c r="K12" s="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</row>
    <row r="13" spans="1:22" x14ac:dyDescent="0.25">
      <c r="A13" s="1"/>
      <c r="B13" s="2">
        <v>500</v>
      </c>
      <c r="C13" s="2">
        <v>0.54600000000000004</v>
      </c>
      <c r="D13" s="2">
        <v>6.3719999999999999</v>
      </c>
      <c r="E13" s="2">
        <v>0.182</v>
      </c>
      <c r="F13" s="2">
        <v>1300</v>
      </c>
      <c r="G13" s="2">
        <v>0</v>
      </c>
      <c r="H13" s="2">
        <v>0</v>
      </c>
      <c r="I13" s="2">
        <v>0</v>
      </c>
      <c r="J13" s="2">
        <v>51.869</v>
      </c>
      <c r="K13" s="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</row>
    <row r="14" spans="1:22" x14ac:dyDescent="0.25">
      <c r="A14" s="1"/>
      <c r="B14" s="2">
        <v>550</v>
      </c>
      <c r="C14" s="2">
        <v>0.54600000000000004</v>
      </c>
      <c r="D14" s="2">
        <v>7.0090000000000003</v>
      </c>
      <c r="E14" s="2">
        <v>0.182</v>
      </c>
      <c r="F14" s="2">
        <v>1300</v>
      </c>
      <c r="G14" s="2">
        <v>0</v>
      </c>
      <c r="H14" s="2">
        <v>0</v>
      </c>
      <c r="I14" s="2">
        <v>0</v>
      </c>
      <c r="J14" s="2">
        <v>57.895000000000003</v>
      </c>
      <c r="K14" s="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</row>
    <row r="15" spans="1:22" x14ac:dyDescent="0.25">
      <c r="A15" s="1"/>
      <c r="B15" s="2">
        <v>600</v>
      </c>
      <c r="C15" s="2">
        <v>0.54500000000000004</v>
      </c>
      <c r="D15" s="2">
        <v>7.6459999999999999</v>
      </c>
      <c r="E15" s="2">
        <v>0.182</v>
      </c>
      <c r="F15" s="2">
        <v>1300</v>
      </c>
      <c r="G15" s="2">
        <v>0</v>
      </c>
      <c r="H15" s="2">
        <v>0</v>
      </c>
      <c r="I15" s="2">
        <v>0</v>
      </c>
      <c r="J15" s="2">
        <v>64.070999999999998</v>
      </c>
      <c r="K15" s="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</row>
    <row r="16" spans="1:22" x14ac:dyDescent="0.25">
      <c r="A16" s="1"/>
      <c r="B16" s="2">
        <v>650</v>
      </c>
      <c r="C16" s="2">
        <v>0.54500000000000004</v>
      </c>
      <c r="D16" s="2">
        <v>8.2829999999999995</v>
      </c>
      <c r="E16" s="2">
        <v>0.182</v>
      </c>
      <c r="F16" s="2">
        <v>1300</v>
      </c>
      <c r="G16" s="2">
        <v>0</v>
      </c>
      <c r="H16" s="2">
        <v>0</v>
      </c>
      <c r="I16" s="2">
        <v>0</v>
      </c>
      <c r="J16" s="2">
        <v>70.403999999999996</v>
      </c>
      <c r="K16" s="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</row>
    <row r="17" spans="1:21" x14ac:dyDescent="0.25">
      <c r="A17" s="1"/>
      <c r="B17" s="2">
        <v>700</v>
      </c>
      <c r="C17" s="2">
        <v>0.54500000000000004</v>
      </c>
      <c r="D17" s="2">
        <v>8.92</v>
      </c>
      <c r="E17" s="2">
        <v>0.182</v>
      </c>
      <c r="F17" s="2">
        <v>1300</v>
      </c>
      <c r="G17" s="2">
        <v>0</v>
      </c>
      <c r="H17" s="2">
        <v>0</v>
      </c>
      <c r="I17" s="2">
        <v>0</v>
      </c>
      <c r="J17" s="2">
        <v>76.694999999999993</v>
      </c>
      <c r="K17" s="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</row>
    <row r="18" spans="1:21" x14ac:dyDescent="0.25">
      <c r="A18" s="1"/>
      <c r="B18" s="2">
        <v>750</v>
      </c>
      <c r="C18" s="2">
        <v>0.54500000000000004</v>
      </c>
      <c r="D18" s="2">
        <v>9.5570000000000004</v>
      </c>
      <c r="E18" s="2">
        <v>0.182</v>
      </c>
      <c r="F18" s="2">
        <v>1300</v>
      </c>
      <c r="G18" s="2">
        <v>0</v>
      </c>
      <c r="H18" s="2">
        <v>0</v>
      </c>
      <c r="I18" s="2">
        <v>0</v>
      </c>
      <c r="J18" s="2">
        <v>83.009</v>
      </c>
      <c r="K18" s="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</row>
    <row r="19" spans="1:21" x14ac:dyDescent="0.25">
      <c r="A19" s="1"/>
      <c r="B19" s="2">
        <v>800</v>
      </c>
      <c r="C19" s="2">
        <v>0.54500000000000004</v>
      </c>
      <c r="D19" s="2">
        <v>10.195</v>
      </c>
      <c r="E19" s="2">
        <v>0.182</v>
      </c>
      <c r="F19" s="2">
        <v>1300</v>
      </c>
      <c r="G19" s="2">
        <v>0</v>
      </c>
      <c r="H19" s="2">
        <v>0</v>
      </c>
      <c r="I19" s="2">
        <v>0</v>
      </c>
      <c r="J19" s="2">
        <v>89.173000000000002</v>
      </c>
      <c r="K19" s="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</row>
    <row r="20" spans="1:21" x14ac:dyDescent="0.25">
      <c r="A20" s="1"/>
      <c r="B20" s="2">
        <v>850</v>
      </c>
      <c r="C20" s="2">
        <v>0.54500000000000004</v>
      </c>
      <c r="D20" s="2">
        <v>10.832000000000001</v>
      </c>
      <c r="E20" s="2">
        <v>0.182</v>
      </c>
      <c r="F20" s="2">
        <v>1300</v>
      </c>
      <c r="G20" s="2">
        <v>0</v>
      </c>
      <c r="H20" s="2">
        <v>0</v>
      </c>
      <c r="I20" s="2">
        <v>0</v>
      </c>
      <c r="J20" s="2">
        <v>95.034999999999997</v>
      </c>
      <c r="K20" s="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</row>
    <row r="21" spans="1:21" x14ac:dyDescent="0.25">
      <c r="A21" s="1"/>
      <c r="B21" s="2">
        <v>900</v>
      </c>
      <c r="C21" s="2">
        <v>0.54500000000000004</v>
      </c>
      <c r="D21" s="2">
        <v>11.468999999999999</v>
      </c>
      <c r="E21" s="2">
        <v>0.182</v>
      </c>
      <c r="F21" s="2">
        <v>1300</v>
      </c>
      <c r="G21" s="2">
        <v>0</v>
      </c>
      <c r="H21" s="2">
        <v>0</v>
      </c>
      <c r="I21" s="2">
        <v>0</v>
      </c>
      <c r="J21" s="2">
        <v>100.05</v>
      </c>
      <c r="K21" s="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</row>
    <row r="22" spans="1:21" x14ac:dyDescent="0.25">
      <c r="A22" s="1"/>
      <c r="B22" s="2">
        <v>950</v>
      </c>
      <c r="C22" s="2">
        <v>0.54400000000000004</v>
      </c>
      <c r="D22" s="2">
        <v>12.106</v>
      </c>
      <c r="E22" s="2">
        <v>0.182</v>
      </c>
      <c r="F22" s="2">
        <v>1300</v>
      </c>
      <c r="G22" s="2">
        <v>0</v>
      </c>
      <c r="H22" s="2">
        <v>0</v>
      </c>
      <c r="I22" s="2">
        <v>0</v>
      </c>
      <c r="J22" s="2">
        <v>104.19</v>
      </c>
      <c r="K22" s="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</row>
    <row r="23" spans="1:21" x14ac:dyDescent="0.25">
      <c r="A23" s="1"/>
      <c r="B23" s="2">
        <v>1000</v>
      </c>
      <c r="C23" s="2">
        <v>0.54400000000000004</v>
      </c>
      <c r="D23" s="2">
        <v>12.743</v>
      </c>
      <c r="E23" s="2">
        <v>0.182</v>
      </c>
      <c r="F23" s="2">
        <v>1300</v>
      </c>
      <c r="G23" s="2">
        <v>0</v>
      </c>
      <c r="H23" s="2">
        <v>0</v>
      </c>
      <c r="I23" s="2">
        <v>0</v>
      </c>
      <c r="J23" s="2">
        <v>107.16</v>
      </c>
      <c r="K23" s="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</row>
    <row r="24" spans="1:21" x14ac:dyDescent="0.25">
      <c r="A24" s="1"/>
      <c r="B24" s="2">
        <v>1050</v>
      </c>
      <c r="C24" s="2">
        <v>0.53600000000000003</v>
      </c>
      <c r="D24" s="2">
        <v>13.388</v>
      </c>
      <c r="E24" s="2">
        <v>1.2190000000000001</v>
      </c>
      <c r="F24" s="2">
        <v>1300</v>
      </c>
      <c r="G24" s="2">
        <v>0</v>
      </c>
      <c r="H24" s="2">
        <v>0</v>
      </c>
      <c r="I24" s="2">
        <v>0</v>
      </c>
      <c r="J24" s="2">
        <v>110.69</v>
      </c>
      <c r="K24" s="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</row>
    <row r="25" spans="1:21" x14ac:dyDescent="0.25">
      <c r="A25" s="1"/>
      <c r="B25" s="2">
        <v>1100</v>
      </c>
      <c r="C25" s="2">
        <v>0.52800000000000002</v>
      </c>
      <c r="D25" s="2">
        <v>14.034000000000001</v>
      </c>
      <c r="E25" s="2">
        <v>1.2190000000000001</v>
      </c>
      <c r="F25" s="2">
        <v>1300</v>
      </c>
      <c r="G25" s="2">
        <v>0</v>
      </c>
      <c r="H25" s="2">
        <v>0</v>
      </c>
      <c r="I25" s="2">
        <v>0</v>
      </c>
      <c r="J25" s="2">
        <v>115.84</v>
      </c>
      <c r="K25" s="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</row>
    <row r="26" spans="1:21" x14ac:dyDescent="0.25">
      <c r="A26" s="1"/>
      <c r="B26" s="2">
        <v>1150</v>
      </c>
      <c r="C26" s="2">
        <v>0.51900000000000002</v>
      </c>
      <c r="D26" s="2">
        <v>14.679</v>
      </c>
      <c r="E26" s="2">
        <v>1.2190000000000001</v>
      </c>
      <c r="F26" s="2">
        <v>1300</v>
      </c>
      <c r="G26" s="2">
        <v>0</v>
      </c>
      <c r="H26" s="2">
        <v>0</v>
      </c>
      <c r="I26" s="2">
        <v>0</v>
      </c>
      <c r="J26" s="2">
        <v>120.69</v>
      </c>
      <c r="K26" s="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</row>
    <row r="27" spans="1:21" x14ac:dyDescent="0.25">
      <c r="A27" s="1"/>
      <c r="B27" s="2">
        <v>1200</v>
      </c>
      <c r="C27" s="2">
        <v>0.51100000000000001</v>
      </c>
      <c r="D27" s="2">
        <v>15.324999999999999</v>
      </c>
      <c r="E27" s="2">
        <v>1.2190000000000001</v>
      </c>
      <c r="F27" s="2">
        <v>1300</v>
      </c>
      <c r="G27" s="2">
        <v>0</v>
      </c>
      <c r="H27" s="2">
        <v>0</v>
      </c>
      <c r="I27" s="2">
        <v>0</v>
      </c>
      <c r="J27" s="2">
        <v>125.48</v>
      </c>
      <c r="K27" s="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</row>
    <row r="28" spans="1:21" x14ac:dyDescent="0.25">
      <c r="A28" s="1"/>
      <c r="B28" s="2">
        <v>1250</v>
      </c>
      <c r="C28" s="2">
        <v>0.502</v>
      </c>
      <c r="D28" s="2">
        <v>15.97</v>
      </c>
      <c r="E28" s="2">
        <v>1.2190000000000001</v>
      </c>
      <c r="F28" s="2">
        <v>1300</v>
      </c>
      <c r="G28" s="2">
        <v>0</v>
      </c>
      <c r="H28" s="2">
        <v>0</v>
      </c>
      <c r="I28" s="2">
        <v>0</v>
      </c>
      <c r="J28" s="2">
        <v>130.04</v>
      </c>
      <c r="K28" s="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</row>
    <row r="29" spans="1:21" x14ac:dyDescent="0.25">
      <c r="A29" s="1"/>
      <c r="B29" s="2">
        <v>1300</v>
      </c>
      <c r="C29" s="2">
        <v>0.49399999999999999</v>
      </c>
      <c r="D29" s="2">
        <v>16.614999999999998</v>
      </c>
      <c r="E29" s="2">
        <v>1.2190000000000001</v>
      </c>
      <c r="F29" s="2">
        <v>1300</v>
      </c>
      <c r="G29" s="2">
        <v>0</v>
      </c>
      <c r="H29" s="2">
        <v>0</v>
      </c>
      <c r="I29" s="2">
        <v>0</v>
      </c>
      <c r="J29" s="2">
        <v>134.54</v>
      </c>
      <c r="K29" s="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</row>
    <row r="30" spans="1:21" x14ac:dyDescent="0.25">
      <c r="A30" s="1"/>
      <c r="B30" s="2">
        <v>1350</v>
      </c>
      <c r="C30" s="2">
        <v>0.48599999999999999</v>
      </c>
      <c r="D30" s="2">
        <v>17.260999999999999</v>
      </c>
      <c r="E30" s="2">
        <v>1.2190000000000001</v>
      </c>
      <c r="F30" s="2">
        <v>1300</v>
      </c>
      <c r="G30" s="2">
        <v>0</v>
      </c>
      <c r="H30" s="2">
        <v>0</v>
      </c>
      <c r="I30" s="2">
        <v>0</v>
      </c>
      <c r="J30" s="2">
        <v>138.75</v>
      </c>
      <c r="K30" s="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</row>
    <row r="31" spans="1:21" x14ac:dyDescent="0.25">
      <c r="A31" s="1"/>
      <c r="B31" s="2">
        <v>1400</v>
      </c>
      <c r="C31" s="2">
        <v>0.47699999999999998</v>
      </c>
      <c r="D31" s="2">
        <v>17.905999999999999</v>
      </c>
      <c r="E31" s="2">
        <v>1.2190000000000001</v>
      </c>
      <c r="F31" s="2">
        <v>1300</v>
      </c>
      <c r="G31" s="2">
        <v>0</v>
      </c>
      <c r="H31" s="2">
        <v>0</v>
      </c>
      <c r="I31" s="2">
        <v>0</v>
      </c>
      <c r="J31" s="2">
        <v>142.80000000000001</v>
      </c>
      <c r="K31" s="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</row>
    <row r="32" spans="1:21" x14ac:dyDescent="0.25">
      <c r="A32" s="1"/>
      <c r="B32" s="2">
        <v>1450</v>
      </c>
      <c r="C32" s="2">
        <v>0.46899999999999997</v>
      </c>
      <c r="D32" s="2">
        <v>18.552</v>
      </c>
      <c r="E32" s="2">
        <v>1.2190000000000001</v>
      </c>
      <c r="F32" s="2">
        <v>1300</v>
      </c>
      <c r="G32" s="2">
        <v>0</v>
      </c>
      <c r="H32" s="2">
        <v>0</v>
      </c>
      <c r="I32" s="2">
        <v>0</v>
      </c>
      <c r="J32" s="2">
        <v>146.69999999999999</v>
      </c>
      <c r="K32" s="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</row>
    <row r="33" spans="1:21" x14ac:dyDescent="0.25">
      <c r="A33" s="1"/>
      <c r="B33" s="2">
        <v>1500</v>
      </c>
      <c r="C33" s="2">
        <v>0.46</v>
      </c>
      <c r="D33" s="2">
        <v>19.196999999999999</v>
      </c>
      <c r="E33" s="2">
        <v>1.2190000000000001</v>
      </c>
      <c r="F33" s="2">
        <v>1300</v>
      </c>
      <c r="G33" s="2">
        <v>0</v>
      </c>
      <c r="H33" s="2">
        <v>0</v>
      </c>
      <c r="I33" s="2">
        <v>0</v>
      </c>
      <c r="J33" s="2">
        <v>150.44999999999999</v>
      </c>
      <c r="K33" s="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</row>
    <row r="34" spans="1:21" x14ac:dyDescent="0.25">
      <c r="A34" s="1"/>
      <c r="B34" s="2">
        <v>1550</v>
      </c>
      <c r="C34" s="2">
        <v>0.45200000000000001</v>
      </c>
      <c r="D34" s="2">
        <v>19.841999999999999</v>
      </c>
      <c r="E34" s="2">
        <v>1.2190000000000001</v>
      </c>
      <c r="F34" s="2">
        <v>1300</v>
      </c>
      <c r="G34" s="2">
        <v>0</v>
      </c>
      <c r="H34" s="2">
        <v>0</v>
      </c>
      <c r="I34" s="2">
        <v>0</v>
      </c>
      <c r="J34" s="2">
        <v>154.1</v>
      </c>
      <c r="K34" s="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</row>
    <row r="35" spans="1:21" x14ac:dyDescent="0.25">
      <c r="A35" s="1"/>
      <c r="B35" s="2">
        <v>1600</v>
      </c>
      <c r="C35" s="2">
        <v>0.44400000000000001</v>
      </c>
      <c r="D35" s="2">
        <v>20.488</v>
      </c>
      <c r="E35" s="2">
        <v>1.2190000000000001</v>
      </c>
      <c r="F35" s="2">
        <v>1300</v>
      </c>
      <c r="G35" s="2">
        <v>0</v>
      </c>
      <c r="H35" s="2">
        <v>0</v>
      </c>
      <c r="I35" s="2">
        <v>0</v>
      </c>
      <c r="J35" s="2">
        <v>157.62</v>
      </c>
      <c r="K35" s="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</row>
    <row r="36" spans="1:21" x14ac:dyDescent="0.25">
      <c r="A36" s="1"/>
      <c r="B36" s="2">
        <v>1650</v>
      </c>
      <c r="C36" s="2">
        <v>0.435</v>
      </c>
      <c r="D36" s="2">
        <v>21.132999999999999</v>
      </c>
      <c r="E36" s="2">
        <v>1.2190000000000001</v>
      </c>
      <c r="F36" s="2">
        <v>1300</v>
      </c>
      <c r="G36" s="2">
        <v>0</v>
      </c>
      <c r="H36" s="2">
        <v>0</v>
      </c>
      <c r="I36" s="2">
        <v>0</v>
      </c>
      <c r="J36" s="2">
        <v>161</v>
      </c>
      <c r="K36" s="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</row>
    <row r="37" spans="1:21" x14ac:dyDescent="0.25">
      <c r="A37" s="1"/>
      <c r="B37" s="2">
        <v>1700</v>
      </c>
      <c r="C37" s="2">
        <v>0.42699999999999999</v>
      </c>
      <c r="D37" s="2">
        <v>21.779</v>
      </c>
      <c r="E37" s="2">
        <v>1.2190000000000001</v>
      </c>
      <c r="F37" s="2">
        <v>1300</v>
      </c>
      <c r="G37" s="2">
        <v>0</v>
      </c>
      <c r="H37" s="2">
        <v>0</v>
      </c>
      <c r="I37" s="2">
        <v>0</v>
      </c>
      <c r="J37" s="2">
        <v>164.25</v>
      </c>
      <c r="K37" s="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</row>
    <row r="38" spans="1:21" x14ac:dyDescent="0.25">
      <c r="A38" s="1"/>
      <c r="B38" s="2">
        <v>1750</v>
      </c>
      <c r="C38" s="2">
        <v>0.41899999999999998</v>
      </c>
      <c r="D38" s="2">
        <v>22.423999999999999</v>
      </c>
      <c r="E38" s="2">
        <v>1.2190000000000001</v>
      </c>
      <c r="F38" s="2">
        <v>1300</v>
      </c>
      <c r="G38" s="2">
        <v>0</v>
      </c>
      <c r="H38" s="2">
        <v>0</v>
      </c>
      <c r="I38" s="2">
        <v>0</v>
      </c>
      <c r="J38" s="2">
        <v>167.37</v>
      </c>
      <c r="K38" s="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</row>
    <row r="39" spans="1:21" x14ac:dyDescent="0.25">
      <c r="A39" s="1"/>
      <c r="B39" s="2">
        <v>1800</v>
      </c>
      <c r="C39" s="2">
        <v>0.41</v>
      </c>
      <c r="D39" s="2">
        <v>23.068999999999999</v>
      </c>
      <c r="E39" s="2">
        <v>1.2190000000000001</v>
      </c>
      <c r="F39" s="2">
        <v>1300</v>
      </c>
      <c r="G39" s="2">
        <v>0</v>
      </c>
      <c r="H39" s="2">
        <v>0</v>
      </c>
      <c r="I39" s="2">
        <v>0</v>
      </c>
      <c r="J39" s="2">
        <v>170.28</v>
      </c>
      <c r="K39" s="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</row>
    <row r="40" spans="1:21" x14ac:dyDescent="0.25">
      <c r="A40" s="1"/>
      <c r="B40" s="2">
        <v>1850</v>
      </c>
      <c r="C40" s="2">
        <v>0.40200000000000002</v>
      </c>
      <c r="D40" s="2">
        <v>23.715</v>
      </c>
      <c r="E40" s="2">
        <v>1.2190000000000001</v>
      </c>
      <c r="F40" s="2">
        <v>1300</v>
      </c>
      <c r="G40" s="2">
        <v>0</v>
      </c>
      <c r="H40" s="2">
        <v>0</v>
      </c>
      <c r="I40" s="2">
        <v>0</v>
      </c>
      <c r="J40" s="2">
        <v>173.08</v>
      </c>
      <c r="K40" s="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</row>
    <row r="41" spans="1:21" x14ac:dyDescent="0.25">
      <c r="A41" s="1"/>
      <c r="B41" s="2">
        <v>1900</v>
      </c>
      <c r="C41" s="2">
        <v>0.39300000000000002</v>
      </c>
      <c r="D41" s="2">
        <v>24.36</v>
      </c>
      <c r="E41" s="2">
        <v>1.2190000000000001</v>
      </c>
      <c r="F41" s="2">
        <v>1300</v>
      </c>
      <c r="G41" s="2">
        <v>0</v>
      </c>
      <c r="H41" s="2">
        <v>0</v>
      </c>
      <c r="I41" s="2">
        <v>0</v>
      </c>
      <c r="J41" s="2">
        <v>175.77</v>
      </c>
      <c r="K41" s="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</row>
    <row r="42" spans="1:21" x14ac:dyDescent="0.25">
      <c r="A42" s="1"/>
      <c r="B42" s="2">
        <v>1950</v>
      </c>
      <c r="C42" s="2">
        <v>0.38500000000000001</v>
      </c>
      <c r="D42" s="2">
        <v>25.006</v>
      </c>
      <c r="E42" s="2">
        <v>1.2190000000000001</v>
      </c>
      <c r="F42" s="2">
        <v>1300</v>
      </c>
      <c r="G42" s="2">
        <v>0</v>
      </c>
      <c r="H42" s="2">
        <v>0</v>
      </c>
      <c r="I42" s="2">
        <v>0</v>
      </c>
      <c r="J42" s="2">
        <v>178.36</v>
      </c>
      <c r="K42" s="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</row>
    <row r="43" spans="1:21" x14ac:dyDescent="0.25">
      <c r="A43" s="1"/>
      <c r="B43" s="2">
        <v>2000</v>
      </c>
      <c r="C43" s="2">
        <v>0.377</v>
      </c>
      <c r="D43" s="2">
        <v>25.651</v>
      </c>
      <c r="E43" s="2">
        <v>1.2190000000000001</v>
      </c>
      <c r="F43" s="2">
        <v>1300</v>
      </c>
      <c r="G43" s="2">
        <v>0</v>
      </c>
      <c r="H43" s="2">
        <v>0</v>
      </c>
      <c r="I43" s="2">
        <v>0</v>
      </c>
      <c r="J43" s="2">
        <v>180.85</v>
      </c>
      <c r="K43" s="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</row>
    <row r="44" spans="1:21" x14ac:dyDescent="0.25">
      <c r="A44" s="1"/>
      <c r="B44" s="2">
        <v>2050</v>
      </c>
      <c r="C44" s="2">
        <v>0.36799999999999999</v>
      </c>
      <c r="D44" s="2">
        <v>26.295999999999999</v>
      </c>
      <c r="E44" s="2">
        <v>1.2190000000000001</v>
      </c>
      <c r="F44" s="2">
        <v>1300</v>
      </c>
      <c r="G44" s="2">
        <v>1.6120000000000001</v>
      </c>
      <c r="H44" s="2">
        <v>0</v>
      </c>
      <c r="I44" s="2">
        <v>0</v>
      </c>
      <c r="J44" s="2">
        <v>183.25</v>
      </c>
      <c r="K44" s="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</row>
    <row r="45" spans="1:21" x14ac:dyDescent="0.25">
      <c r="A45" s="1"/>
      <c r="B45" s="2">
        <v>2100</v>
      </c>
      <c r="C45" s="2">
        <v>0.36</v>
      </c>
      <c r="D45" s="2">
        <v>26.942</v>
      </c>
      <c r="E45" s="2">
        <v>1.2190000000000001</v>
      </c>
      <c r="F45" s="2">
        <v>1300</v>
      </c>
      <c r="G45" s="2">
        <v>1.611</v>
      </c>
      <c r="H45" s="2">
        <v>0</v>
      </c>
      <c r="I45" s="2">
        <v>0</v>
      </c>
      <c r="J45" s="2">
        <v>185.66</v>
      </c>
      <c r="K45" s="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</row>
    <row r="46" spans="1:21" x14ac:dyDescent="0.25">
      <c r="A46" s="1"/>
      <c r="B46" s="2">
        <v>2150</v>
      </c>
      <c r="C46" s="2">
        <v>0.35099999999999998</v>
      </c>
      <c r="D46" s="2">
        <v>27.587</v>
      </c>
      <c r="E46" s="2">
        <v>1.2190000000000001</v>
      </c>
      <c r="F46" s="2">
        <v>1300</v>
      </c>
      <c r="G46" s="2">
        <v>1.61</v>
      </c>
      <c r="H46" s="2">
        <v>0</v>
      </c>
      <c r="I46" s="2">
        <v>0</v>
      </c>
      <c r="J46" s="2">
        <v>187.99</v>
      </c>
      <c r="K46" s="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</row>
    <row r="47" spans="1:21" x14ac:dyDescent="0.25">
      <c r="A47" s="1"/>
      <c r="B47" s="2">
        <v>2200</v>
      </c>
      <c r="C47" s="2">
        <v>0.34300000000000003</v>
      </c>
      <c r="D47" s="2">
        <v>28.233000000000001</v>
      </c>
      <c r="E47" s="2">
        <v>1.2190000000000001</v>
      </c>
      <c r="F47" s="2">
        <v>1300</v>
      </c>
      <c r="G47" s="2">
        <v>1.609</v>
      </c>
      <c r="H47" s="2">
        <v>0</v>
      </c>
      <c r="I47" s="2">
        <v>0</v>
      </c>
      <c r="J47" s="2">
        <v>190.23</v>
      </c>
      <c r="K47" s="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</row>
    <row r="48" spans="1:21" x14ac:dyDescent="0.25">
      <c r="A48" s="1"/>
      <c r="B48" s="2">
        <v>2250</v>
      </c>
      <c r="C48" s="2">
        <v>0.33500000000000002</v>
      </c>
      <c r="D48" s="2">
        <v>28.878</v>
      </c>
      <c r="E48" s="2">
        <v>1.2190000000000001</v>
      </c>
      <c r="F48" s="2">
        <v>1299.99</v>
      </c>
      <c r="G48" s="2">
        <v>1.6080000000000001</v>
      </c>
      <c r="H48" s="2">
        <v>0</v>
      </c>
      <c r="I48" s="2">
        <v>0</v>
      </c>
      <c r="J48" s="2">
        <v>192.31</v>
      </c>
      <c r="K48" s="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</row>
    <row r="49" spans="1:26" x14ac:dyDescent="0.25">
      <c r="A49" s="1"/>
      <c r="B49" s="2">
        <v>2300</v>
      </c>
      <c r="C49" s="2">
        <v>0.32600000000000001</v>
      </c>
      <c r="D49" s="2">
        <v>29.523</v>
      </c>
      <c r="E49" s="2">
        <v>1.2190000000000001</v>
      </c>
      <c r="F49" s="2">
        <v>1299.99</v>
      </c>
      <c r="G49" s="2">
        <v>1.607</v>
      </c>
      <c r="H49" s="2">
        <v>0</v>
      </c>
      <c r="I49" s="2">
        <v>0</v>
      </c>
      <c r="J49" s="2">
        <v>194.41</v>
      </c>
      <c r="K49" s="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</row>
    <row r="50" spans="1:26" x14ac:dyDescent="0.25">
      <c r="A50" s="1"/>
      <c r="B50" s="2">
        <v>2350</v>
      </c>
      <c r="C50" s="2">
        <v>0.318</v>
      </c>
      <c r="D50" s="2">
        <v>30.169</v>
      </c>
      <c r="E50" s="2">
        <v>1.2190000000000001</v>
      </c>
      <c r="F50" s="2">
        <v>1299.98</v>
      </c>
      <c r="G50" s="2">
        <v>1.6060000000000001</v>
      </c>
      <c r="H50" s="2">
        <v>0</v>
      </c>
      <c r="I50" s="2">
        <v>0</v>
      </c>
      <c r="J50" s="2">
        <v>196.53</v>
      </c>
      <c r="K50" s="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</row>
    <row r="51" spans="1:26" x14ac:dyDescent="0.25">
      <c r="A51" s="1"/>
      <c r="B51" s="2">
        <v>2400</v>
      </c>
      <c r="C51" s="2">
        <v>0.309</v>
      </c>
      <c r="D51" s="2">
        <v>30.814</v>
      </c>
      <c r="E51" s="2">
        <v>1.2190000000000001</v>
      </c>
      <c r="F51" s="2">
        <v>1299.96</v>
      </c>
      <c r="G51" s="2">
        <v>1.605</v>
      </c>
      <c r="H51" s="2">
        <v>0</v>
      </c>
      <c r="I51" s="2">
        <v>0</v>
      </c>
      <c r="J51" s="2">
        <v>198.49</v>
      </c>
      <c r="K51" s="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</row>
    <row r="52" spans="1:26" x14ac:dyDescent="0.25">
      <c r="A52" s="1"/>
      <c r="B52" s="2">
        <v>2450</v>
      </c>
      <c r="C52" s="2">
        <v>0.30099999999999999</v>
      </c>
      <c r="D52" s="2">
        <v>31.46</v>
      </c>
      <c r="E52" s="2">
        <v>1.2190000000000001</v>
      </c>
      <c r="F52" s="2">
        <v>1299.92</v>
      </c>
      <c r="G52" s="2">
        <v>1.605</v>
      </c>
      <c r="H52" s="2">
        <v>0</v>
      </c>
      <c r="I52" s="2">
        <v>0</v>
      </c>
      <c r="J52" s="2">
        <v>200.3</v>
      </c>
      <c r="K52" s="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</row>
    <row r="53" spans="1:26" x14ac:dyDescent="0.25">
      <c r="A53" s="1"/>
      <c r="B53" s="2">
        <v>2500</v>
      </c>
      <c r="C53" s="2">
        <v>0.29299999999999998</v>
      </c>
      <c r="D53" s="2">
        <v>32.104999999999997</v>
      </c>
      <c r="E53" s="2">
        <v>1.2190000000000001</v>
      </c>
      <c r="F53" s="2">
        <v>1299.8599999999999</v>
      </c>
      <c r="G53" s="2">
        <v>1.6040000000000001</v>
      </c>
      <c r="H53" s="2">
        <v>0</v>
      </c>
      <c r="I53" s="2">
        <v>0</v>
      </c>
      <c r="J53" s="2">
        <v>202.15</v>
      </c>
      <c r="K53" s="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</row>
    <row r="54" spans="1:26" x14ac:dyDescent="0.25">
      <c r="A54" s="1"/>
      <c r="B54" s="2">
        <v>2550</v>
      </c>
      <c r="C54" s="2">
        <v>0.28399999999999997</v>
      </c>
      <c r="D54" s="2">
        <v>32.75</v>
      </c>
      <c r="E54" s="2">
        <v>1.2190000000000001</v>
      </c>
      <c r="F54" s="2">
        <v>1299.76</v>
      </c>
      <c r="G54" s="2">
        <v>1.603</v>
      </c>
      <c r="H54" s="2">
        <v>0</v>
      </c>
      <c r="I54" s="2">
        <v>0</v>
      </c>
      <c r="J54" s="2">
        <v>204.02</v>
      </c>
      <c r="K54" s="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</row>
    <row r="55" spans="1:26" x14ac:dyDescent="0.25">
      <c r="A55" s="1"/>
      <c r="B55" s="2">
        <v>2600</v>
      </c>
      <c r="C55" s="2">
        <v>0.27600000000000002</v>
      </c>
      <c r="D55" s="2">
        <v>33.395000000000003</v>
      </c>
      <c r="E55" s="2">
        <v>1.2190000000000001</v>
      </c>
      <c r="F55" s="2">
        <v>1299.57</v>
      </c>
      <c r="G55" s="2">
        <v>1.6020000000000001</v>
      </c>
      <c r="H55" s="2">
        <v>0</v>
      </c>
      <c r="I55" s="2">
        <v>0</v>
      </c>
      <c r="J55" s="2">
        <v>205.84</v>
      </c>
      <c r="K55" s="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</row>
    <row r="56" spans="1:26" x14ac:dyDescent="0.25">
      <c r="A56" s="1"/>
      <c r="B56" s="2">
        <v>2650</v>
      </c>
      <c r="C56" s="2">
        <v>0.26800000000000002</v>
      </c>
      <c r="D56" s="2">
        <v>34.040999999999997</v>
      </c>
      <c r="E56" s="2">
        <v>1.2190000000000001</v>
      </c>
      <c r="F56" s="2">
        <v>1299.27</v>
      </c>
      <c r="G56" s="2">
        <v>1.601</v>
      </c>
      <c r="H56" s="2">
        <v>0</v>
      </c>
      <c r="I56" s="2">
        <v>0</v>
      </c>
      <c r="J56" s="2">
        <v>207.61</v>
      </c>
      <c r="K56" s="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</row>
    <row r="57" spans="1:26" x14ac:dyDescent="0.25">
      <c r="A57" s="1"/>
      <c r="B57" s="2">
        <v>2700</v>
      </c>
      <c r="C57" s="2">
        <v>0.25900000000000001</v>
      </c>
      <c r="D57" s="2">
        <v>34.685000000000002</v>
      </c>
      <c r="E57" s="2">
        <v>1.218</v>
      </c>
      <c r="F57" s="2">
        <v>1298.78</v>
      </c>
      <c r="G57" s="2">
        <v>1.6</v>
      </c>
      <c r="H57" s="2">
        <v>0</v>
      </c>
      <c r="I57" s="2">
        <v>0</v>
      </c>
      <c r="J57" s="2">
        <v>209.33</v>
      </c>
      <c r="K57" s="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</row>
    <row r="58" spans="1:26" x14ac:dyDescent="0.25">
      <c r="A58" s="1"/>
      <c r="B58" s="2">
        <v>2750</v>
      </c>
      <c r="C58" s="2">
        <v>0.251</v>
      </c>
      <c r="D58" s="2">
        <v>35.33</v>
      </c>
      <c r="E58" s="2">
        <v>1.218</v>
      </c>
      <c r="F58" s="2">
        <v>1297.99</v>
      </c>
      <c r="G58" s="2">
        <v>1.599</v>
      </c>
      <c r="H58" s="2">
        <v>0</v>
      </c>
      <c r="I58" s="2">
        <v>0</v>
      </c>
      <c r="J58" s="2">
        <v>211.01</v>
      </c>
      <c r="K58" s="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</row>
    <row r="59" spans="1:26" x14ac:dyDescent="0.25">
      <c r="A59" s="1"/>
      <c r="B59" s="2">
        <v>2800</v>
      </c>
      <c r="C59" s="2">
        <v>0.24199999999999999</v>
      </c>
      <c r="D59" s="2">
        <v>35.973999999999997</v>
      </c>
      <c r="E59" s="2">
        <v>1.218</v>
      </c>
      <c r="F59" s="2">
        <v>1296.77</v>
      </c>
      <c r="G59" s="2">
        <v>1.599</v>
      </c>
      <c r="H59" s="2">
        <v>0</v>
      </c>
      <c r="I59" s="2">
        <v>0</v>
      </c>
      <c r="J59" s="2">
        <v>212.63</v>
      </c>
      <c r="K59" s="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</row>
    <row r="60" spans="1:26" x14ac:dyDescent="0.25">
      <c r="A60" s="1"/>
      <c r="B60" s="2">
        <v>2850</v>
      </c>
      <c r="C60" s="2">
        <v>0.23400000000000001</v>
      </c>
      <c r="D60" s="2">
        <v>36.616999999999997</v>
      </c>
      <c r="E60" s="2">
        <v>1.2170000000000001</v>
      </c>
      <c r="F60" s="2">
        <v>1294.9000000000001</v>
      </c>
      <c r="G60" s="2">
        <v>1.5980000000000001</v>
      </c>
      <c r="H60" s="2">
        <v>0</v>
      </c>
      <c r="I60" s="2">
        <v>0</v>
      </c>
      <c r="J60" s="2">
        <v>214.21</v>
      </c>
      <c r="K60" s="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</row>
    <row r="61" spans="1:26" x14ac:dyDescent="0.25">
      <c r="A61" s="1"/>
      <c r="B61" s="2">
        <v>2900</v>
      </c>
      <c r="C61" s="2">
        <v>0.22600000000000001</v>
      </c>
      <c r="D61" s="2">
        <v>37.26</v>
      </c>
      <c r="E61" s="2">
        <v>1.216</v>
      </c>
      <c r="F61" s="2">
        <v>1292.3499999999999</v>
      </c>
      <c r="G61" s="2">
        <v>1.597</v>
      </c>
      <c r="H61" s="2">
        <v>0</v>
      </c>
      <c r="I61" s="2">
        <v>0</v>
      </c>
      <c r="J61" s="2">
        <v>215.84</v>
      </c>
      <c r="K61" s="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</row>
    <row r="62" spans="1:26" x14ac:dyDescent="0.25">
      <c r="A62" s="1"/>
      <c r="B62" s="2">
        <v>2950</v>
      </c>
      <c r="C62" s="2">
        <v>0.217</v>
      </c>
      <c r="D62" s="2">
        <v>37.9</v>
      </c>
      <c r="E62" s="2">
        <v>1.2150000000000001</v>
      </c>
      <c r="F62" s="2">
        <v>1288.7</v>
      </c>
      <c r="G62" s="2">
        <v>1.5960000000000001</v>
      </c>
      <c r="H62" s="2">
        <v>0</v>
      </c>
      <c r="I62" s="2">
        <v>0</v>
      </c>
      <c r="J62" s="2">
        <v>217.34</v>
      </c>
      <c r="K62" s="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</row>
    <row r="63" spans="1:26" x14ac:dyDescent="0.25">
      <c r="A63" s="1"/>
      <c r="B63" s="2">
        <v>3000</v>
      </c>
      <c r="C63" s="2">
        <v>0.20899999999999999</v>
      </c>
      <c r="D63" s="2">
        <v>38.539000000000001</v>
      </c>
      <c r="E63" s="2">
        <v>1.2130000000000001</v>
      </c>
      <c r="F63" s="2">
        <v>1283.8499999999999</v>
      </c>
      <c r="G63" s="2">
        <v>1.595</v>
      </c>
      <c r="H63" s="2">
        <v>0</v>
      </c>
      <c r="I63" s="2">
        <v>0</v>
      </c>
      <c r="J63" s="2">
        <v>218.88</v>
      </c>
      <c r="K63" s="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</row>
    <row r="64" spans="1:26" x14ac:dyDescent="0.25">
      <c r="A64" s="1"/>
      <c r="B64" s="2">
        <v>3050</v>
      </c>
      <c r="C64" s="2">
        <v>0.20100000000000001</v>
      </c>
      <c r="D64" s="2">
        <v>39.174999999999997</v>
      </c>
      <c r="E64" s="2">
        <v>1.2110000000000001</v>
      </c>
      <c r="F64" s="2">
        <v>1277.6300000000001</v>
      </c>
      <c r="G64" s="2">
        <v>1.5940000000000001</v>
      </c>
      <c r="H64" s="2">
        <v>0</v>
      </c>
      <c r="I64" s="2">
        <v>0</v>
      </c>
      <c r="J64" s="2">
        <v>220.55</v>
      </c>
      <c r="K64" s="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</row>
    <row r="65" spans="1:26" x14ac:dyDescent="0.25">
      <c r="A65" s="1"/>
      <c r="B65" s="2">
        <v>3100</v>
      </c>
      <c r="C65" s="2">
        <v>0.193</v>
      </c>
      <c r="D65" s="2">
        <v>39.807000000000002</v>
      </c>
      <c r="E65" s="2">
        <v>1.208</v>
      </c>
      <c r="F65" s="2">
        <v>1270.01</v>
      </c>
      <c r="G65" s="2">
        <v>1.593</v>
      </c>
      <c r="H65" s="2">
        <v>0</v>
      </c>
      <c r="I65" s="2">
        <v>3.2787441043269998E-3</v>
      </c>
      <c r="J65" s="2">
        <v>222.18</v>
      </c>
      <c r="K65" s="2">
        <f t="shared" ref="K65:K81" si="0">(0.1*0.027/(1300-J65)/9.8)^0.5</f>
        <v>5.0558679819017838E-4</v>
      </c>
      <c r="L65" s="13">
        <f>1/(1300-J65)/9.8/K65*1.5</f>
        <v>0.28088155455009906</v>
      </c>
      <c r="M65" s="13">
        <f>2/(1300-J65)/9.8/K65*1.5</f>
        <v>0.56176310910019811</v>
      </c>
      <c r="N65" s="13">
        <f>6/(1300-J65)/9.8/K65*1.5</f>
        <v>1.6852893273005942</v>
      </c>
      <c r="O65" s="13">
        <f>8/(1300-J65)/9.8/K65*1.5</f>
        <v>2.2470524364007924</v>
      </c>
      <c r="P65" s="13">
        <f>10/(1300-J65)/9.8/K65*1.5</f>
        <v>2.8088155455009907</v>
      </c>
      <c r="Q65" s="2">
        <v>0</v>
      </c>
      <c r="R65" s="2">
        <v>3.2787441043269998E-3</v>
      </c>
      <c r="S65" s="2">
        <v>3.2787441043269998E-3</v>
      </c>
      <c r="T65" s="2">
        <v>3.2787441043269998E-3</v>
      </c>
      <c r="U65" s="2">
        <v>3.2787441043269998E-3</v>
      </c>
      <c r="V65" s="2">
        <v>0</v>
      </c>
      <c r="W65">
        <f t="shared" ref="W65:W77" si="1">R65*$U$90*50</f>
        <v>4.6518196471860883E-3</v>
      </c>
      <c r="X65">
        <f t="shared" ref="X65:X77" si="2">S65*$U$90*50</f>
        <v>4.6518196471860883E-3</v>
      </c>
      <c r="Y65">
        <f t="shared" ref="Y65:Y77" si="3">T65*$U$90*50</f>
        <v>4.6518196471860883E-3</v>
      </c>
      <c r="Z65">
        <f t="shared" ref="Z65:Z77" si="4">U65*$U$90*50</f>
        <v>4.6518196471860883E-3</v>
      </c>
    </row>
    <row r="66" spans="1:26" x14ac:dyDescent="0.25">
      <c r="A66" s="1"/>
      <c r="B66" s="2">
        <v>3150</v>
      </c>
      <c r="C66" s="2">
        <v>0.184</v>
      </c>
      <c r="D66" s="2">
        <v>40.436</v>
      </c>
      <c r="E66" s="2">
        <v>1.204</v>
      </c>
      <c r="F66" s="2">
        <v>1261.1099999999999</v>
      </c>
      <c r="G66" s="2">
        <v>1.5920000000000001</v>
      </c>
      <c r="H66" s="2">
        <v>0</v>
      </c>
      <c r="I66" s="2">
        <v>2.9886654081366728E-2</v>
      </c>
      <c r="J66" s="2">
        <v>223.77</v>
      </c>
      <c r="K66" s="2">
        <f t="shared" si="0"/>
        <v>5.0596013210495541E-4</v>
      </c>
      <c r="L66" s="13">
        <f t="shared" ref="L66:L82" si="5">1/(1300-J66)/9.8/K66*1.5</f>
        <v>0.28108896228053071</v>
      </c>
      <c r="M66" s="13">
        <f t="shared" ref="M66:M82" si="6">2/(1300-J66)/9.8/K66*1.5</f>
        <v>0.56217792456106142</v>
      </c>
      <c r="N66" s="13">
        <f t="shared" ref="N66:N82" si="7">6/(1300-J66)/9.8/K66*1.5</f>
        <v>1.6865337736831842</v>
      </c>
      <c r="O66" s="13">
        <f t="shared" ref="O66:O82" si="8">8/(1300-J66)/9.8/K66*1.5</f>
        <v>2.2487116982442457</v>
      </c>
      <c r="P66" s="13">
        <f t="shared" ref="P66:P82" si="9">10/(1300-J66)/9.8/K66*1.5</f>
        <v>2.8108896228053073</v>
      </c>
      <c r="Q66" s="2">
        <v>9.7881036832606905E-2</v>
      </c>
      <c r="R66">
        <f t="shared" ref="R66:R83" si="10">1/(10.174*M66^2+12.87*M66+4.087)</f>
        <v>6.8786852940280155E-2</v>
      </c>
      <c r="S66">
        <f t="shared" ref="S66:S83" si="11">1/(10.174*N66^2+12.87*N66+4.087)</f>
        <v>1.8270988479202221E-2</v>
      </c>
      <c r="T66">
        <f t="shared" ref="T66:T83" si="12">1/(10.174*O66^2+12.87*O66+4.087)</f>
        <v>1.1837845786494111E-2</v>
      </c>
      <c r="U66">
        <f t="shared" ref="U66:U83" si="13">1/(10.174*P66^2+12.87*P66+4.087)</f>
        <v>8.288510062531276E-3</v>
      </c>
      <c r="V66">
        <f t="shared" ref="V66:V82" si="14">Q66*$U$91*50*J66</f>
        <v>26.256959564336768</v>
      </c>
      <c r="W66">
        <f t="shared" si="1"/>
        <v>9.7593475975575036E-2</v>
      </c>
      <c r="X66">
        <f t="shared" si="2"/>
        <v>2.5922530236164754E-2</v>
      </c>
      <c r="Y66">
        <f t="shared" si="3"/>
        <v>1.6795309989974225E-2</v>
      </c>
      <c r="Z66">
        <f t="shared" si="4"/>
        <v>1.1759580109926506E-2</v>
      </c>
    </row>
    <row r="67" spans="1:26" x14ac:dyDescent="0.25">
      <c r="A67" s="1"/>
      <c r="B67" s="2">
        <v>3200</v>
      </c>
      <c r="C67" s="2">
        <v>0.17599999999999999</v>
      </c>
      <c r="D67" s="2">
        <v>41.058999999999997</v>
      </c>
      <c r="E67" s="2">
        <v>1.2</v>
      </c>
      <c r="F67" s="2">
        <v>1251.29</v>
      </c>
      <c r="G67" s="2">
        <v>1.59</v>
      </c>
      <c r="H67" s="2">
        <v>4.2617819332599997E-2</v>
      </c>
      <c r="I67" s="2">
        <v>2.9855559356721049E-2</v>
      </c>
      <c r="J67" s="2">
        <v>225.33</v>
      </c>
      <c r="K67" s="2">
        <f t="shared" si="0"/>
        <v>5.0632722692288163E-4</v>
      </c>
      <c r="L67" s="13">
        <f t="shared" si="5"/>
        <v>0.28129290384604533</v>
      </c>
      <c r="M67" s="13">
        <f t="shared" si="6"/>
        <v>0.56258580769209066</v>
      </c>
      <c r="N67" s="13">
        <f t="shared" si="7"/>
        <v>1.6877574230762717</v>
      </c>
      <c r="O67" s="13">
        <f t="shared" si="8"/>
        <v>2.2503432307683626</v>
      </c>
      <c r="P67" s="13">
        <f t="shared" si="9"/>
        <v>2.8129290384604526</v>
      </c>
      <c r="Q67" s="2">
        <v>9.7881036832606905E-2</v>
      </c>
      <c r="R67">
        <f t="shared" si="10"/>
        <v>6.8739961323971366E-2</v>
      </c>
      <c r="S67">
        <f t="shared" si="11"/>
        <v>1.8251728075454728E-2</v>
      </c>
      <c r="T67">
        <f t="shared" si="12"/>
        <v>1.1824453075245114E-2</v>
      </c>
      <c r="U67">
        <f t="shared" si="13"/>
        <v>8.2787020666298169E-3</v>
      </c>
      <c r="V67">
        <f t="shared" si="14"/>
        <v>26.44000848474775</v>
      </c>
      <c r="W67">
        <f t="shared" si="1"/>
        <v>9.7526947044041273E-2</v>
      </c>
      <c r="X67">
        <f t="shared" si="2"/>
        <v>2.5895203942402731E-2</v>
      </c>
      <c r="Y67">
        <f t="shared" si="3"/>
        <v>1.6776308666499498E-2</v>
      </c>
      <c r="Z67">
        <f t="shared" si="4"/>
        <v>1.174566471226747E-2</v>
      </c>
    </row>
    <row r="68" spans="1:26" x14ac:dyDescent="0.25">
      <c r="A68" s="1"/>
      <c r="B68" s="2">
        <v>3250</v>
      </c>
      <c r="C68" s="2">
        <v>0.16800000000000001</v>
      </c>
      <c r="D68" s="2">
        <v>41.677999999999997</v>
      </c>
      <c r="E68" s="2">
        <v>1.196</v>
      </c>
      <c r="F68" s="2">
        <v>1241.0999999999999</v>
      </c>
      <c r="G68" s="2">
        <v>1.589</v>
      </c>
      <c r="H68" s="2">
        <v>8.7443751832621583E-2</v>
      </c>
      <c r="I68" s="1">
        <v>2.9825236853990418E-2</v>
      </c>
      <c r="J68" s="2">
        <v>226.85</v>
      </c>
      <c r="K68" s="2">
        <f t="shared" si="0"/>
        <v>5.0668567870407026E-4</v>
      </c>
      <c r="L68" s="13">
        <f t="shared" si="5"/>
        <v>0.28149204372448344</v>
      </c>
      <c r="M68" s="13">
        <f t="shared" si="6"/>
        <v>0.56298408744896689</v>
      </c>
      <c r="N68" s="13">
        <f t="shared" si="7"/>
        <v>1.6889522623469011</v>
      </c>
      <c r="O68" s="13">
        <f t="shared" si="8"/>
        <v>2.2519363497958675</v>
      </c>
      <c r="P68" s="13">
        <f t="shared" si="9"/>
        <v>2.8149204372448349</v>
      </c>
      <c r="Q68" s="2">
        <v>9.7225188580521565E-2</v>
      </c>
      <c r="R68">
        <f t="shared" si="10"/>
        <v>6.8694219979203955E-2</v>
      </c>
      <c r="S68">
        <f t="shared" si="11"/>
        <v>1.8232950516810453E-2</v>
      </c>
      <c r="T68">
        <f t="shared" si="12"/>
        <v>1.1811397605564204E-2</v>
      </c>
      <c r="U68">
        <f t="shared" si="13"/>
        <v>8.2691417830136754E-3</v>
      </c>
      <c r="V68">
        <f t="shared" si="14"/>
        <v>26.440008484747747</v>
      </c>
      <c r="W68">
        <f t="shared" si="1"/>
        <v>9.7462050095847921E-2</v>
      </c>
      <c r="X68">
        <f t="shared" si="2"/>
        <v>2.5868562700070843E-2</v>
      </c>
      <c r="Y68">
        <f t="shared" si="3"/>
        <v>1.6757785814934246E-2</v>
      </c>
      <c r="Z68">
        <f t="shared" si="4"/>
        <v>1.1732100764077812E-2</v>
      </c>
    </row>
    <row r="69" spans="1:26" x14ac:dyDescent="0.25">
      <c r="A69" s="1"/>
      <c r="B69" s="2">
        <v>3300</v>
      </c>
      <c r="C69" s="2">
        <v>0.16</v>
      </c>
      <c r="D69" s="2">
        <v>42.290999999999997</v>
      </c>
      <c r="E69" s="2">
        <v>1.1919999999999999</v>
      </c>
      <c r="F69" s="2">
        <v>1231.27</v>
      </c>
      <c r="G69" s="2">
        <v>1.5880000000000001</v>
      </c>
      <c r="H69" s="2">
        <v>9.0519976171971148E-2</v>
      </c>
      <c r="I69" s="1">
        <v>2.9793890863152258E-2</v>
      </c>
      <c r="J69" s="2">
        <v>228.42</v>
      </c>
      <c r="K69" s="2">
        <f t="shared" si="0"/>
        <v>5.070567220947234E-4</v>
      </c>
      <c r="L69" s="13">
        <f t="shared" si="5"/>
        <v>0.28169817894151306</v>
      </c>
      <c r="M69" s="13">
        <f t="shared" si="6"/>
        <v>0.56339635788302611</v>
      </c>
      <c r="N69" s="13">
        <f t="shared" si="7"/>
        <v>1.6901890736490781</v>
      </c>
      <c r="O69" s="13">
        <f t="shared" si="8"/>
        <v>2.2535854315321044</v>
      </c>
      <c r="P69" s="13">
        <f t="shared" si="9"/>
        <v>2.8169817894151299</v>
      </c>
      <c r="Q69" s="2">
        <v>9.6556930345378322E-2</v>
      </c>
      <c r="R69">
        <f t="shared" si="10"/>
        <v>6.864691989801662E-2</v>
      </c>
      <c r="S69">
        <f t="shared" si="11"/>
        <v>1.8213543847540918E-2</v>
      </c>
      <c r="T69">
        <f t="shared" si="12"/>
        <v>1.1797906286366969E-2</v>
      </c>
      <c r="U69">
        <f t="shared" si="13"/>
        <v>8.2592630998671278E-3</v>
      </c>
      <c r="V69">
        <f t="shared" si="14"/>
        <v>26.44000848474775</v>
      </c>
      <c r="W69">
        <f t="shared" si="1"/>
        <v>9.739494164212921E-2</v>
      </c>
      <c r="X69">
        <f t="shared" si="2"/>
        <v>2.5841028887573756E-2</v>
      </c>
      <c r="Y69">
        <f t="shared" si="3"/>
        <v>1.6738644588381878E-2</v>
      </c>
      <c r="Z69">
        <f t="shared" si="4"/>
        <v>1.1718085076702639E-2</v>
      </c>
    </row>
    <row r="70" spans="1:26" x14ac:dyDescent="0.25">
      <c r="A70" s="1"/>
      <c r="B70" s="2">
        <v>3350</v>
      </c>
      <c r="C70" s="2">
        <v>0.15</v>
      </c>
      <c r="D70" s="2">
        <v>42.902999999999999</v>
      </c>
      <c r="E70" s="2">
        <v>1.3120000000000001</v>
      </c>
      <c r="F70" s="2">
        <v>1222.6199999999999</v>
      </c>
      <c r="G70" s="2">
        <v>1.7370000000000001</v>
      </c>
      <c r="H70" s="2">
        <v>8.9913780471393492E-2</v>
      </c>
      <c r="I70" s="1">
        <v>2.9763118086260001E-2</v>
      </c>
      <c r="J70" s="2">
        <v>229.96</v>
      </c>
      <c r="K70" s="2">
        <f t="shared" si="0"/>
        <v>5.0742146855197389E-4</v>
      </c>
      <c r="L70" s="13">
        <f t="shared" si="5"/>
        <v>0.28190081586220772</v>
      </c>
      <c r="M70" s="13">
        <f t="shared" si="6"/>
        <v>0.56380163172441544</v>
      </c>
      <c r="N70" s="13">
        <f t="shared" si="7"/>
        <v>1.6914048951732461</v>
      </c>
      <c r="O70" s="13">
        <f t="shared" si="8"/>
        <v>2.2552065268976618</v>
      </c>
      <c r="P70" s="13">
        <f t="shared" si="9"/>
        <v>2.8190081586220774</v>
      </c>
      <c r="Q70">
        <v>9.5910306268443712E-2</v>
      </c>
      <c r="R70">
        <f t="shared" si="10"/>
        <v>6.8600470123287294E-2</v>
      </c>
      <c r="S70">
        <f t="shared" si="11"/>
        <v>1.8194496707403928E-2</v>
      </c>
      <c r="T70">
        <f t="shared" si="12"/>
        <v>1.1784666442845282E-2</v>
      </c>
      <c r="U70">
        <f t="shared" si="13"/>
        <v>8.2495693099961624E-3</v>
      </c>
      <c r="V70">
        <f t="shared" si="14"/>
        <v>26.440008484747754</v>
      </c>
      <c r="W70">
        <f t="shared" si="1"/>
        <v>9.7329039587007518E-2</v>
      </c>
      <c r="X70">
        <f t="shared" si="2"/>
        <v>2.5814005168157829E-2</v>
      </c>
      <c r="Y70">
        <f t="shared" si="3"/>
        <v>1.6719860150725227E-2</v>
      </c>
      <c r="Z70">
        <f t="shared" si="4"/>
        <v>1.1704331712383071E-2</v>
      </c>
    </row>
    <row r="71" spans="1:26" x14ac:dyDescent="0.25">
      <c r="A71" s="1"/>
      <c r="B71" s="2">
        <v>3400</v>
      </c>
      <c r="C71" s="2">
        <v>0.13900000000000001</v>
      </c>
      <c r="D71" s="2">
        <v>43.511000000000003</v>
      </c>
      <c r="E71" s="2">
        <v>1.3080000000000001</v>
      </c>
      <c r="F71" s="2">
        <v>1215.8699999999999</v>
      </c>
      <c r="G71" s="2">
        <v>1.7350000000000001</v>
      </c>
      <c r="H71" s="2">
        <v>8.9269376380285162E-2</v>
      </c>
      <c r="I71" s="1">
        <v>2.972991881038918E-2</v>
      </c>
      <c r="J71" s="2">
        <v>231.62</v>
      </c>
      <c r="K71" s="2">
        <f t="shared" si="0"/>
        <v>5.0781551968654196E-4</v>
      </c>
      <c r="L71" s="13">
        <f t="shared" si="5"/>
        <v>0.28211973315918992</v>
      </c>
      <c r="M71" s="13">
        <f t="shared" si="6"/>
        <v>0.56423946631837985</v>
      </c>
      <c r="N71" s="13">
        <f t="shared" si="7"/>
        <v>1.6927183989551395</v>
      </c>
      <c r="O71" s="13">
        <f t="shared" si="8"/>
        <v>2.2569578652735194</v>
      </c>
      <c r="P71" s="13">
        <f t="shared" si="9"/>
        <v>2.821197331591899</v>
      </c>
      <c r="Q71">
        <v>9.5222925608718229E-2</v>
      </c>
      <c r="R71">
        <f t="shared" si="10"/>
        <v>6.85503413917678E-2</v>
      </c>
      <c r="S71">
        <f t="shared" si="11"/>
        <v>1.8173952823236323E-2</v>
      </c>
      <c r="T71">
        <f t="shared" si="12"/>
        <v>1.1770387903561289E-2</v>
      </c>
      <c r="U71">
        <f t="shared" si="13"/>
        <v>8.2391158605479593E-3</v>
      </c>
      <c r="V71">
        <f t="shared" si="14"/>
        <v>26.44000848474775</v>
      </c>
      <c r="W71">
        <f t="shared" si="1"/>
        <v>9.7257917898107449E-2</v>
      </c>
      <c r="X71">
        <f t="shared" si="2"/>
        <v>2.5784857896837002E-2</v>
      </c>
      <c r="Y71">
        <f t="shared" si="3"/>
        <v>1.6699602031317023E-2</v>
      </c>
      <c r="Z71">
        <f t="shared" si="4"/>
        <v>1.1689500557533308E-2</v>
      </c>
    </row>
    <row r="72" spans="1:26" x14ac:dyDescent="0.25">
      <c r="A72" s="1"/>
      <c r="B72" s="2">
        <v>3450</v>
      </c>
      <c r="C72" s="2">
        <v>0.128</v>
      </c>
      <c r="D72" s="2">
        <v>44.116</v>
      </c>
      <c r="E72" s="2">
        <v>1.306</v>
      </c>
      <c r="F72" s="2">
        <v>1210.68</v>
      </c>
      <c r="G72" s="2">
        <v>1.734</v>
      </c>
      <c r="H72" s="2">
        <v>8.8649343839828712E-2</v>
      </c>
      <c r="I72" s="1">
        <v>2.9697490831345309E-2</v>
      </c>
      <c r="J72" s="2">
        <v>233.24</v>
      </c>
      <c r="K72" s="2">
        <f t="shared" si="0"/>
        <v>5.0820096207845574E-4</v>
      </c>
      <c r="L72" s="13">
        <f t="shared" si="5"/>
        <v>0.28233386782136438</v>
      </c>
      <c r="M72" s="13">
        <f t="shared" si="6"/>
        <v>0.56466773564272876</v>
      </c>
      <c r="N72" s="13">
        <f t="shared" si="7"/>
        <v>1.6940032069281861</v>
      </c>
      <c r="O72" s="13">
        <f t="shared" si="8"/>
        <v>2.2586709425709151</v>
      </c>
      <c r="P72" s="13">
        <f t="shared" si="9"/>
        <v>2.823338678213644</v>
      </c>
      <c r="Q72">
        <v>9.4561541886002895E-2</v>
      </c>
      <c r="R72">
        <f t="shared" si="10"/>
        <v>6.8501360930220162E-2</v>
      </c>
      <c r="S72">
        <f t="shared" si="11"/>
        <v>1.8153891397629629E-2</v>
      </c>
      <c r="T72">
        <f t="shared" si="12"/>
        <v>1.1756446393802678E-2</v>
      </c>
      <c r="U72">
        <f t="shared" si="13"/>
        <v>8.2289099952228568E-3</v>
      </c>
      <c r="V72">
        <f t="shared" si="14"/>
        <v>26.44000848474775</v>
      </c>
      <c r="W72">
        <f t="shared" si="1"/>
        <v>9.7188425352759109E-2</v>
      </c>
      <c r="X72">
        <f t="shared" si="2"/>
        <v>2.5756395128527444E-2</v>
      </c>
      <c r="Y72">
        <f t="shared" si="3"/>
        <v>1.6679822082976144E-2</v>
      </c>
      <c r="Z72">
        <f t="shared" si="4"/>
        <v>1.1675020670318812E-2</v>
      </c>
    </row>
    <row r="73" spans="1:26" x14ac:dyDescent="0.25">
      <c r="B73" s="2">
        <v>3500</v>
      </c>
      <c r="C73" s="2">
        <v>0.11700000000000001</v>
      </c>
      <c r="D73" s="2">
        <v>44.719000000000001</v>
      </c>
      <c r="E73" s="2">
        <v>1.3029999999999999</v>
      </c>
      <c r="F73" s="2">
        <v>1207.02</v>
      </c>
      <c r="G73" s="2">
        <v>1.732</v>
      </c>
      <c r="H73" s="6">
        <v>8.7443751832621583E-2</v>
      </c>
      <c r="I73" s="1">
        <v>2.9664834022860707E-2</v>
      </c>
      <c r="J73" s="2">
        <v>234.87</v>
      </c>
      <c r="K73" s="2">
        <f t="shared" si="0"/>
        <v>5.0858967091756114E-4</v>
      </c>
      <c r="L73" s="13">
        <f t="shared" si="5"/>
        <v>0.2825498171764228</v>
      </c>
      <c r="M73" s="13">
        <f t="shared" si="6"/>
        <v>0.5650996343528456</v>
      </c>
      <c r="N73" s="13">
        <f t="shared" si="7"/>
        <v>1.6952989030585368</v>
      </c>
      <c r="O73" s="13">
        <f t="shared" si="8"/>
        <v>2.2603985374113824</v>
      </c>
      <c r="P73" s="13">
        <f t="shared" si="9"/>
        <v>2.8254981717642282</v>
      </c>
      <c r="Q73">
        <v>9.3905283899567066E-2</v>
      </c>
      <c r="R73">
        <f t="shared" si="10"/>
        <v>6.8452018507402138E-2</v>
      </c>
      <c r="S73">
        <f t="shared" si="11"/>
        <v>1.8133693579288204E-2</v>
      </c>
      <c r="T73">
        <f t="shared" si="12"/>
        <v>1.1742411804900212E-2</v>
      </c>
      <c r="U73">
        <f t="shared" si="13"/>
        <v>8.218636831847384E-3</v>
      </c>
      <c r="V73">
        <f t="shared" si="14"/>
        <v>26.44000848474775</v>
      </c>
      <c r="W73">
        <f t="shared" si="1"/>
        <v>9.7118419263658787E-2</v>
      </c>
      <c r="X73">
        <f t="shared" si="2"/>
        <v>2.5727738848805297E-2</v>
      </c>
      <c r="Y73">
        <f t="shared" si="3"/>
        <v>1.665991007571992E-2</v>
      </c>
      <c r="Z73">
        <f t="shared" si="4"/>
        <v>1.1660445301913054E-2</v>
      </c>
    </row>
    <row r="74" spans="1:26" x14ac:dyDescent="0.25">
      <c r="B74" s="2">
        <v>3550</v>
      </c>
      <c r="C74" s="2">
        <v>0.107</v>
      </c>
      <c r="D74" s="2">
        <v>45.320999999999998</v>
      </c>
      <c r="E74" s="2">
        <v>1.302</v>
      </c>
      <c r="F74" s="2">
        <v>1204.46</v>
      </c>
      <c r="G74" s="2">
        <v>1.73</v>
      </c>
      <c r="H74" s="6">
        <v>8.6261154562663964E-2</v>
      </c>
      <c r="I74" s="1">
        <v>2.9632549636744405E-2</v>
      </c>
      <c r="J74" s="2">
        <v>236.48</v>
      </c>
      <c r="K74" s="2">
        <f t="shared" si="0"/>
        <v>5.0897448723986232E-4</v>
      </c>
      <c r="L74" s="13">
        <f t="shared" si="5"/>
        <v>0.28276360402214573</v>
      </c>
      <c r="M74" s="13">
        <f t="shared" si="6"/>
        <v>0.56552720804429146</v>
      </c>
      <c r="N74" s="13">
        <f t="shared" si="7"/>
        <v>1.6965816241328744</v>
      </c>
      <c r="O74" s="13">
        <f t="shared" si="8"/>
        <v>2.2621088321771659</v>
      </c>
      <c r="P74" s="13">
        <f t="shared" si="9"/>
        <v>2.8276360402214573</v>
      </c>
      <c r="Q74">
        <v>9.326595919101538E-2</v>
      </c>
      <c r="R74">
        <f t="shared" si="10"/>
        <v>6.8403222673841094E-2</v>
      </c>
      <c r="S74">
        <f t="shared" si="11"/>
        <v>1.811373120276798E-2</v>
      </c>
      <c r="T74">
        <f t="shared" si="12"/>
        <v>1.1728542496721582E-2</v>
      </c>
      <c r="U74">
        <f t="shared" si="13"/>
        <v>8.2084854809123548E-3</v>
      </c>
      <c r="V74">
        <f t="shared" si="14"/>
        <v>26.440008484747754</v>
      </c>
      <c r="W74">
        <f t="shared" si="1"/>
        <v>9.7049188664979094E-2</v>
      </c>
      <c r="X74">
        <f t="shared" si="2"/>
        <v>2.5699416609451898E-2</v>
      </c>
      <c r="Y74">
        <f t="shared" si="3"/>
        <v>1.6640232565604662E-2</v>
      </c>
      <c r="Z74">
        <f t="shared" si="4"/>
        <v>1.1646042758676232E-2</v>
      </c>
    </row>
    <row r="75" spans="1:26" x14ac:dyDescent="0.25">
      <c r="B75" s="2">
        <v>3600</v>
      </c>
      <c r="C75" s="2">
        <v>9.6000000000000002E-2</v>
      </c>
      <c r="D75" s="2">
        <v>45.920999999999999</v>
      </c>
      <c r="E75" s="2">
        <v>1.3009999999999999</v>
      </c>
      <c r="F75" s="2">
        <v>1202.8499999999999</v>
      </c>
      <c r="G75" s="2">
        <v>1.7290000000000001</v>
      </c>
      <c r="H75" s="6">
        <v>8.5642928517529596E-2</v>
      </c>
      <c r="I75" s="1">
        <v>2.9599835518784381E-2</v>
      </c>
      <c r="J75" s="2">
        <v>238.11</v>
      </c>
      <c r="K75" s="2">
        <f t="shared" si="0"/>
        <v>5.0936497509106919E-4</v>
      </c>
      <c r="L75" s="13">
        <f t="shared" si="5"/>
        <v>0.28298054171726067</v>
      </c>
      <c r="M75" s="13">
        <f t="shared" si="6"/>
        <v>0.56596108343452134</v>
      </c>
      <c r="N75" s="13">
        <f t="shared" si="7"/>
        <v>1.6978832503035637</v>
      </c>
      <c r="O75" s="13">
        <f t="shared" si="8"/>
        <v>2.2638443337380854</v>
      </c>
      <c r="P75" s="13">
        <f t="shared" si="9"/>
        <v>2.8298054171726066</v>
      </c>
      <c r="Q75">
        <v>9.2627500018862358E-2</v>
      </c>
      <c r="R75">
        <f t="shared" si="10"/>
        <v>6.8353760969037183E-2</v>
      </c>
      <c r="S75">
        <f t="shared" si="11"/>
        <v>1.8093508288433313E-2</v>
      </c>
      <c r="T75">
        <f t="shared" si="12"/>
        <v>1.1714493880155871E-2</v>
      </c>
      <c r="U75">
        <f t="shared" si="13"/>
        <v>8.1982037292714222E-3</v>
      </c>
      <c r="V75">
        <f t="shared" si="14"/>
        <v>26.440008484747754</v>
      </c>
      <c r="W75">
        <f t="shared" si="1"/>
        <v>9.6979013340870543E-2</v>
      </c>
      <c r="X75">
        <f t="shared" si="2"/>
        <v>2.5670724724012835E-2</v>
      </c>
      <c r="Y75">
        <f t="shared" si="3"/>
        <v>1.662030065616717E-2</v>
      </c>
      <c r="Z75">
        <f t="shared" si="4"/>
        <v>1.1631455205403117E-2</v>
      </c>
    </row>
    <row r="76" spans="1:26" x14ac:dyDescent="0.25">
      <c r="B76" s="2">
        <v>3650</v>
      </c>
      <c r="C76" s="2">
        <v>8.5000000000000006E-2</v>
      </c>
      <c r="D76" s="2">
        <v>46.521000000000001</v>
      </c>
      <c r="E76" s="2">
        <v>1.3</v>
      </c>
      <c r="F76" s="2">
        <v>1201.7</v>
      </c>
      <c r="G76" s="2">
        <v>1.7270000000000001</v>
      </c>
      <c r="H76" s="6">
        <v>8.6261154562663964E-2</v>
      </c>
      <c r="I76" s="1">
        <v>2.9566288607838595E-2</v>
      </c>
      <c r="J76" s="2">
        <v>239.78</v>
      </c>
      <c r="K76" s="2">
        <f t="shared" si="0"/>
        <v>5.0976597903452437E-4</v>
      </c>
      <c r="L76" s="13">
        <f t="shared" si="5"/>
        <v>0.28320332168584689</v>
      </c>
      <c r="M76" s="13">
        <f t="shared" si="6"/>
        <v>0.56640664337169377</v>
      </c>
      <c r="N76" s="13">
        <f t="shared" si="7"/>
        <v>1.6992199301150812</v>
      </c>
      <c r="O76" s="13">
        <f t="shared" si="8"/>
        <v>2.2656265734867751</v>
      </c>
      <c r="P76" s="13">
        <f t="shared" si="9"/>
        <v>2.832033216858469</v>
      </c>
      <c r="Q76">
        <v>9.1982375633878205E-2</v>
      </c>
      <c r="R76">
        <f t="shared" si="10"/>
        <v>6.8303023020434173E-2</v>
      </c>
      <c r="S76">
        <f t="shared" si="11"/>
        <v>1.8072775980776213E-2</v>
      </c>
      <c r="T76">
        <f t="shared" si="12"/>
        <v>1.1700093177432654E-2</v>
      </c>
      <c r="U76">
        <f t="shared" si="13"/>
        <v>8.1876651747854086E-3</v>
      </c>
      <c r="V76">
        <f t="shared" si="14"/>
        <v>26.44000848474775</v>
      </c>
      <c r="W76">
        <f t="shared" si="1"/>
        <v>9.6907027306383162E-2</v>
      </c>
      <c r="X76">
        <f t="shared" si="2"/>
        <v>2.5641310121036182E-2</v>
      </c>
      <c r="Y76">
        <f t="shared" si="3"/>
        <v>1.6599869213599652E-2</v>
      </c>
      <c r="Z76">
        <f t="shared" si="4"/>
        <v>1.1616503305147685E-2</v>
      </c>
    </row>
    <row r="77" spans="1:26" x14ac:dyDescent="0.25">
      <c r="B77" s="2">
        <v>3700</v>
      </c>
      <c r="C77" s="2">
        <v>7.4999999999999997E-2</v>
      </c>
      <c r="D77" s="2">
        <v>47.12</v>
      </c>
      <c r="E77" s="2">
        <v>1.2989999999999999</v>
      </c>
      <c r="F77" s="2">
        <v>1200.76</v>
      </c>
      <c r="G77" s="2">
        <v>1.7250000000000001</v>
      </c>
      <c r="H77" s="6">
        <v>8.6842724381534925E-2</v>
      </c>
      <c r="I77" s="1">
        <v>2.9533717029832738E-2</v>
      </c>
      <c r="J77" s="2">
        <v>241.4</v>
      </c>
      <c r="K77" s="2">
        <f t="shared" si="0"/>
        <v>5.101558832402511E-4</v>
      </c>
      <c r="L77" s="13">
        <f t="shared" si="5"/>
        <v>0.28341993513347286</v>
      </c>
      <c r="M77" s="13">
        <f t="shared" si="6"/>
        <v>0.56683987026694571</v>
      </c>
      <c r="N77" s="13">
        <f t="shared" si="7"/>
        <v>1.7005196108008371</v>
      </c>
      <c r="O77" s="13">
        <f t="shared" si="8"/>
        <v>2.2673594810677828</v>
      </c>
      <c r="P77" s="13">
        <f t="shared" si="9"/>
        <v>2.8341993513347283</v>
      </c>
      <c r="Q77">
        <v>9.1365095399715476E-2</v>
      </c>
      <c r="R77">
        <f t="shared" si="10"/>
        <v>6.8253743620617105E-2</v>
      </c>
      <c r="S77">
        <f t="shared" si="11"/>
        <v>1.8052651686491644E-2</v>
      </c>
      <c r="T77">
        <f t="shared" si="12"/>
        <v>1.1686116529532668E-2</v>
      </c>
      <c r="U77">
        <f t="shared" si="13"/>
        <v>8.1774377977778829E-3</v>
      </c>
      <c r="V77">
        <f t="shared" si="14"/>
        <v>26.44000848474775</v>
      </c>
      <c r="W77">
        <f t="shared" si="1"/>
        <v>9.6837110633115467E-2</v>
      </c>
      <c r="X77">
        <f t="shared" si="2"/>
        <v>2.5612758155844639E-2</v>
      </c>
      <c r="Y77">
        <f t="shared" si="3"/>
        <v>1.6580039411933471E-2</v>
      </c>
      <c r="Z77">
        <f t="shared" si="4"/>
        <v>1.1601992897568148E-2</v>
      </c>
    </row>
    <row r="78" spans="1:26" x14ac:dyDescent="0.25">
      <c r="B78" s="2">
        <v>3750</v>
      </c>
      <c r="C78" s="2">
        <v>6.4000000000000001E-2</v>
      </c>
      <c r="D78" s="2">
        <v>47.719000000000001</v>
      </c>
      <c r="E78" s="2">
        <v>1.298</v>
      </c>
      <c r="F78" s="2">
        <v>1199.96</v>
      </c>
      <c r="G78" s="2">
        <v>1.7230000000000001</v>
      </c>
      <c r="H78" s="6">
        <v>8.7443751832621583E-2</v>
      </c>
      <c r="I78" s="1">
        <v>2.9502123379995096E-2</v>
      </c>
      <c r="J78" s="2">
        <v>242.97</v>
      </c>
      <c r="K78" s="2">
        <f t="shared" si="0"/>
        <v>5.1053460832270361E-4</v>
      </c>
      <c r="L78" s="13">
        <f t="shared" si="5"/>
        <v>0.28363033795705761</v>
      </c>
      <c r="M78" s="13">
        <f t="shared" si="6"/>
        <v>0.56726067591411522</v>
      </c>
      <c r="N78" s="13">
        <f t="shared" si="7"/>
        <v>1.7017820277423457</v>
      </c>
      <c r="O78" s="13">
        <f t="shared" si="8"/>
        <v>2.2690427036564609</v>
      </c>
      <c r="P78" s="13">
        <f t="shared" si="9"/>
        <v>2.8363033795705759</v>
      </c>
      <c r="Q78">
        <v>9.0774721280369244E-2</v>
      </c>
      <c r="R78">
        <f t="shared" si="10"/>
        <v>6.8205928155451234E-2</v>
      </c>
      <c r="S78">
        <f t="shared" si="11"/>
        <v>1.8033136545885845E-2</v>
      </c>
      <c r="T78">
        <f t="shared" si="12"/>
        <v>1.1672564574666583E-2</v>
      </c>
      <c r="U78">
        <f t="shared" si="13"/>
        <v>8.1675219893248985E-3</v>
      </c>
      <c r="V78">
        <f t="shared" si="14"/>
        <v>26.44000848474775</v>
      </c>
      <c r="W78">
        <f>R78*$U$90*50</f>
        <v>9.6769270962430459E-2</v>
      </c>
      <c r="X78">
        <f>S78*$U$90*50</f>
        <v>2.558507044628297E-2</v>
      </c>
      <c r="Y78">
        <f>T78*$U$90*50</f>
        <v>1.6560812156649771E-2</v>
      </c>
      <c r="Z78">
        <f>U78*$U$90*50</f>
        <v>1.1587924537515757E-2</v>
      </c>
    </row>
    <row r="79" spans="1:26" x14ac:dyDescent="0.25">
      <c r="B79" s="2">
        <v>3800</v>
      </c>
      <c r="C79" s="2">
        <v>4.7E-2</v>
      </c>
      <c r="D79" s="2">
        <v>48.323</v>
      </c>
      <c r="E79" s="2">
        <v>1.5669999999999999</v>
      </c>
      <c r="F79" s="2">
        <v>1198.05</v>
      </c>
      <c r="G79" s="2">
        <v>2.0529999999999999</v>
      </c>
      <c r="H79" s="2">
        <v>9.6000000000000002E-2</v>
      </c>
      <c r="I79" s="1">
        <v>2.947030124635423E-2</v>
      </c>
      <c r="J79" s="2">
        <v>244.55</v>
      </c>
      <c r="K79" s="2">
        <f t="shared" si="0"/>
        <v>5.109165984794042E-4</v>
      </c>
      <c r="L79" s="13">
        <f t="shared" si="5"/>
        <v>0.28384255471078013</v>
      </c>
      <c r="M79" s="13">
        <f t="shared" si="6"/>
        <v>0.56768510942156025</v>
      </c>
      <c r="N79" s="13">
        <f t="shared" si="7"/>
        <v>1.7030553282646808</v>
      </c>
      <c r="O79" s="13">
        <f t="shared" si="8"/>
        <v>2.270740437686241</v>
      </c>
      <c r="P79" s="13">
        <f t="shared" si="9"/>
        <v>2.8384255471078013</v>
      </c>
      <c r="Q79">
        <v>9.0188239744393023E-2</v>
      </c>
      <c r="R79">
        <f t="shared" si="10"/>
        <v>6.815775132246106E-2</v>
      </c>
      <c r="S79">
        <f t="shared" si="11"/>
        <v>1.801348519464822E-2</v>
      </c>
      <c r="T79">
        <f t="shared" si="12"/>
        <v>1.1658919649053363E-2</v>
      </c>
      <c r="U79">
        <f t="shared" si="13"/>
        <v>8.1575389519073522E-3</v>
      </c>
      <c r="V79">
        <f t="shared" si="14"/>
        <v>26.440008484747754</v>
      </c>
      <c r="W79">
        <f t="shared" ref="W79:W82" si="15">R79*$U$91*50</f>
        <v>8.1707000195848825E-2</v>
      </c>
      <c r="X79">
        <f t="shared" ref="X79:X82" si="16">S79*$U$91*50</f>
        <v>2.1594430710656507E-2</v>
      </c>
      <c r="Y79">
        <f t="shared" ref="Y79:Y82" si="17">T79*$U$91*50</f>
        <v>1.3976625278343936E-2</v>
      </c>
      <c r="Z79">
        <f t="shared" ref="Z79:Z82" si="18">U79*$U$91*50</f>
        <v>9.7791964055229542E-3</v>
      </c>
    </row>
    <row r="80" spans="1:26" x14ac:dyDescent="0.25">
      <c r="B80" s="2">
        <v>3850</v>
      </c>
      <c r="C80" s="2">
        <v>3.5000000000000003E-2</v>
      </c>
      <c r="D80" s="2">
        <v>48.921999999999997</v>
      </c>
      <c r="E80" s="2">
        <v>1.391</v>
      </c>
      <c r="F80" s="2">
        <v>1197.93</v>
      </c>
      <c r="G80" s="2">
        <v>1.8360000000000001</v>
      </c>
      <c r="H80" s="2">
        <v>9.5348874989846483E-2</v>
      </c>
      <c r="I80" s="1">
        <v>2.9436636682909505E-2</v>
      </c>
      <c r="J80" s="2">
        <v>246.22</v>
      </c>
      <c r="K80" s="2">
        <f t="shared" si="0"/>
        <v>5.1132128111867827E-4</v>
      </c>
      <c r="L80" s="13">
        <f t="shared" si="5"/>
        <v>0.28406737839926571</v>
      </c>
      <c r="M80" s="13">
        <f t="shared" si="6"/>
        <v>0.56813475679853143</v>
      </c>
      <c r="N80" s="13">
        <f t="shared" si="7"/>
        <v>1.7044042703955939</v>
      </c>
      <c r="O80" s="13">
        <f t="shared" si="8"/>
        <v>2.2725390271941257</v>
      </c>
      <c r="P80" s="13">
        <f t="shared" si="9"/>
        <v>2.8406737839926568</v>
      </c>
      <c r="Q80">
        <v>8.9730734410454649E-2</v>
      </c>
      <c r="R80">
        <f t="shared" si="10"/>
        <v>6.8106768139720567E-2</v>
      </c>
      <c r="S80">
        <f t="shared" si="11"/>
        <v>1.7992701453583882E-2</v>
      </c>
      <c r="T80">
        <f t="shared" si="12"/>
        <v>1.1644490215777292E-2</v>
      </c>
      <c r="U80">
        <f t="shared" si="13"/>
        <v>8.1469828151811211E-3</v>
      </c>
      <c r="V80">
        <f t="shared" si="14"/>
        <v>26.485523515071904</v>
      </c>
      <c r="W80">
        <f t="shared" si="15"/>
        <v>8.1645881939431397E-2</v>
      </c>
      <c r="X80">
        <f t="shared" si="16"/>
        <v>2.1569515318023022E-2</v>
      </c>
      <c r="Y80">
        <f t="shared" si="17"/>
        <v>1.3959327382145217E-2</v>
      </c>
      <c r="Z80">
        <f t="shared" si="18"/>
        <v>9.766541788126951E-3</v>
      </c>
    </row>
    <row r="81" spans="2:26" x14ac:dyDescent="0.25">
      <c r="B81" s="2">
        <v>3900</v>
      </c>
      <c r="C81" s="2">
        <v>2.3E-2</v>
      </c>
      <c r="D81" s="2">
        <v>49.52</v>
      </c>
      <c r="E81" s="2">
        <v>1.39</v>
      </c>
      <c r="F81" s="2">
        <v>1197.1099999999999</v>
      </c>
      <c r="G81" s="2">
        <v>1.8340000000000001</v>
      </c>
      <c r="H81" s="2">
        <v>9.4691243496148103E-2</v>
      </c>
      <c r="I81" s="1">
        <v>2.9402134007594012E-2</v>
      </c>
      <c r="J81" s="2">
        <v>247.93</v>
      </c>
      <c r="K81" s="2">
        <f t="shared" si="0"/>
        <v>5.1173665480598195E-4</v>
      </c>
      <c r="L81" s="13">
        <f t="shared" si="5"/>
        <v>0.28429814155887889</v>
      </c>
      <c r="M81" s="13">
        <f t="shared" si="6"/>
        <v>0.56859628311775778</v>
      </c>
      <c r="N81" s="13">
        <f t="shared" si="7"/>
        <v>1.7057888493532731</v>
      </c>
      <c r="O81" s="13">
        <f t="shared" si="8"/>
        <v>2.2743851324710311</v>
      </c>
      <c r="P81" s="13">
        <f t="shared" si="9"/>
        <v>2.8429814155887883</v>
      </c>
      <c r="Q81">
        <v>8.9284296469477248E-2</v>
      </c>
      <c r="R81">
        <f t="shared" si="10"/>
        <v>6.80544975108162E-2</v>
      </c>
      <c r="S81">
        <f t="shared" si="11"/>
        <v>1.7971406022239487E-2</v>
      </c>
      <c r="T81">
        <f t="shared" si="12"/>
        <v>1.1629707419334888E-2</v>
      </c>
      <c r="U81">
        <f t="shared" si="13"/>
        <v>8.1361690966154886E-3</v>
      </c>
      <c r="V81">
        <f t="shared" si="14"/>
        <v>26.536776925372727</v>
      </c>
      <c r="W81">
        <f t="shared" si="15"/>
        <v>8.1583220302225659E-2</v>
      </c>
      <c r="X81">
        <f t="shared" si="16"/>
        <v>2.154398651492629E-2</v>
      </c>
      <c r="Y81">
        <f t="shared" si="17"/>
        <v>1.3941605876837621E-2</v>
      </c>
      <c r="Z81">
        <f t="shared" si="18"/>
        <v>9.7535783835571658E-3</v>
      </c>
    </row>
    <row r="82" spans="2:26" x14ac:dyDescent="0.25">
      <c r="B82" s="2">
        <v>3950</v>
      </c>
      <c r="C82" s="2">
        <v>1.2E-2</v>
      </c>
      <c r="D82" s="2">
        <v>50.118000000000002</v>
      </c>
      <c r="E82" s="2">
        <v>1.39</v>
      </c>
      <c r="F82" s="2">
        <v>1196.27</v>
      </c>
      <c r="G82" s="2">
        <v>1.8320000000000001</v>
      </c>
      <c r="H82" s="2">
        <v>9.4050156237480975E-2</v>
      </c>
      <c r="I82" s="1">
        <v>2.9368003216247902E-2</v>
      </c>
      <c r="J82" s="2">
        <v>249.62</v>
      </c>
      <c r="K82" s="2">
        <f>(0.1*0.027/(1300-J82)/9.8)^0.5</f>
        <v>5.1214816652506232E-4</v>
      </c>
      <c r="L82" s="13">
        <f t="shared" si="5"/>
        <v>0.28452675918059017</v>
      </c>
      <c r="M82" s="13">
        <f t="shared" si="6"/>
        <v>0.56905351836118034</v>
      </c>
      <c r="N82" s="13">
        <f t="shared" si="7"/>
        <v>1.7071605550835409</v>
      </c>
      <c r="O82" s="13">
        <f t="shared" si="8"/>
        <v>2.2762140734447214</v>
      </c>
      <c r="P82" s="13">
        <f t="shared" si="9"/>
        <v>2.8452675918059014</v>
      </c>
      <c r="Q82">
        <v>8.885606710048502E-2</v>
      </c>
      <c r="R82">
        <f t="shared" si="10"/>
        <v>6.8002772165238742E-2</v>
      </c>
      <c r="S82">
        <f t="shared" si="11"/>
        <v>1.7950345842215127E-2</v>
      </c>
      <c r="T82">
        <f t="shared" si="12"/>
        <v>1.1615089806835673E-2</v>
      </c>
      <c r="U82">
        <f t="shared" si="13"/>
        <v>8.1254771352297361E-3</v>
      </c>
      <c r="V82">
        <f t="shared" si="14"/>
        <v>26.589518814938369</v>
      </c>
      <c r="W82">
        <f t="shared" si="15"/>
        <v>8.1521212346575361E-2</v>
      </c>
      <c r="X82">
        <f t="shared" si="16"/>
        <v>2.1518739729344503E-2</v>
      </c>
      <c r="Y82">
        <f t="shared" si="17"/>
        <v>1.3924082392800049E-2</v>
      </c>
      <c r="Z82">
        <f t="shared" si="18"/>
        <v>9.74076094057982E-3</v>
      </c>
    </row>
    <row r="83" spans="2:26" x14ac:dyDescent="0.25">
      <c r="B83" s="2">
        <v>4000</v>
      </c>
      <c r="C83" s="2">
        <v>0</v>
      </c>
      <c r="D83" s="2">
        <v>50.790999999999997</v>
      </c>
      <c r="E83" s="2">
        <v>1.339</v>
      </c>
      <c r="F83" s="2">
        <v>1231.2</v>
      </c>
      <c r="G83" s="2">
        <v>1.75</v>
      </c>
      <c r="H83" s="2">
        <v>5.7099999999999998E-2</v>
      </c>
      <c r="I83" s="2">
        <v>2.9328986871942079E-2</v>
      </c>
      <c r="J83" s="2">
        <v>251.55</v>
      </c>
      <c r="K83" s="2">
        <f>(0.1*0.027/(1300-J83)/9.8)^0.5</f>
        <v>5.126193341981227E-4</v>
      </c>
      <c r="L83" s="13">
        <f t="shared" ref="L83" si="19">1/(1300-J83)/9.8/K83*1.5</f>
        <v>0.28478851899895696</v>
      </c>
      <c r="M83" s="13">
        <f t="shared" ref="M83" si="20">2/(1300-J83)/9.8/K83*1.5</f>
        <v>0.56957703799791393</v>
      </c>
      <c r="N83" s="13">
        <f t="shared" ref="N83" si="21">6/(1300-J83)/9.8/K83*1.5</f>
        <v>1.7087311139937422</v>
      </c>
      <c r="O83" s="13">
        <f t="shared" ref="O83" si="22">8/(1300-J83)/9.8/K83*1.5</f>
        <v>2.2783081519916557</v>
      </c>
      <c r="P83" s="13">
        <f t="shared" ref="P83" si="23">10/(1300-J83)/9.8/K83*1.5</f>
        <v>2.8478851899895701</v>
      </c>
      <c r="Q83">
        <v>8.8381599119944643E-2</v>
      </c>
      <c r="R83">
        <f t="shared" si="10"/>
        <v>6.7943620663344986E-2</v>
      </c>
      <c r="S83">
        <f t="shared" si="11"/>
        <v>1.7926278036342839E-2</v>
      </c>
      <c r="T83">
        <f t="shared" si="12"/>
        <v>1.1598386925714381E-2</v>
      </c>
      <c r="U83">
        <f t="shared" si="13"/>
        <v>8.1132610424739446E-3</v>
      </c>
      <c r="V83">
        <f>Q83*$U$91*50*J83</f>
        <v>26.652023602248583</v>
      </c>
      <c r="W83">
        <f t="shared" ref="W83:Y83" si="24">R83*$U$91*50</f>
        <v>8.1450301970527994E-2</v>
      </c>
      <c r="X83">
        <f t="shared" si="24"/>
        <v>2.1489887424493412E-2</v>
      </c>
      <c r="Y83">
        <f t="shared" si="24"/>
        <v>1.3904059104405571E-2</v>
      </c>
      <c r="Z83">
        <f>U83*$U$91*50</f>
        <v>9.7261163803673261E-3</v>
      </c>
    </row>
    <row r="86" spans="2:26" x14ac:dyDescent="0.25">
      <c r="V86">
        <f>SUM(V66:V83)</f>
        <v>476.24091272368912</v>
      </c>
      <c r="W86">
        <f t="shared" ref="W86:Y86" si="25">SUM(W65:W83)</f>
        <v>1.6759722641687003</v>
      </c>
      <c r="X86">
        <f t="shared" si="25"/>
        <v>0.44718798220979805</v>
      </c>
      <c r="Y86">
        <f t="shared" si="25"/>
        <v>0.2911860170862014</v>
      </c>
    </row>
    <row r="88" spans="2:26" x14ac:dyDescent="0.25">
      <c r="V88" s="2"/>
      <c r="W88" s="2"/>
    </row>
    <row r="90" spans="2:26" x14ac:dyDescent="0.25">
      <c r="T90" s="1" t="s">
        <v>16</v>
      </c>
      <c r="U90" s="1">
        <f>PI()/4*(0.2286^2-0.127^2)</f>
        <v>2.8375618829459874E-2</v>
      </c>
      <c r="V90">
        <f t="shared" ref="V90:V91" si="26">Q65*J65/J64</f>
        <v>0</v>
      </c>
    </row>
    <row r="91" spans="2:26" x14ac:dyDescent="0.25">
      <c r="T91" s="1" t="s">
        <v>17</v>
      </c>
      <c r="U91" s="1">
        <f>PI()/4*(0.216^2-0.127^2)</f>
        <v>2.39758497340339E-2</v>
      </c>
      <c r="V91">
        <f t="shared" si="26"/>
        <v>9.8581508740806761E-2</v>
      </c>
    </row>
    <row r="92" spans="2:26" x14ac:dyDescent="0.25">
      <c r="V92">
        <f t="shared" ref="V92:V104" si="27">Q67*J67/J66</f>
        <v>9.8563408989101819E-2</v>
      </c>
    </row>
    <row r="93" spans="2:26" x14ac:dyDescent="0.25">
      <c r="V93">
        <f t="shared" si="27"/>
        <v>9.7881036832606905E-2</v>
      </c>
    </row>
    <row r="94" spans="2:26" x14ac:dyDescent="0.25">
      <c r="V94">
        <f t="shared" si="27"/>
        <v>9.7225188580521565E-2</v>
      </c>
    </row>
    <row r="95" spans="2:26" x14ac:dyDescent="0.25">
      <c r="V95">
        <f t="shared" si="27"/>
        <v>9.6556930345378322E-2</v>
      </c>
    </row>
    <row r="96" spans="2:26" x14ac:dyDescent="0.25">
      <c r="V96">
        <f t="shared" si="27"/>
        <v>9.5910306268443712E-2</v>
      </c>
    </row>
    <row r="97" spans="22:22" x14ac:dyDescent="0.25">
      <c r="V97">
        <f t="shared" si="27"/>
        <v>9.5222925608718229E-2</v>
      </c>
    </row>
    <row r="98" spans="22:22" x14ac:dyDescent="0.25">
      <c r="V98">
        <f t="shared" si="27"/>
        <v>9.4561541886002895E-2</v>
      </c>
    </row>
    <row r="99" spans="22:22" x14ac:dyDescent="0.25">
      <c r="V99">
        <f t="shared" si="27"/>
        <v>9.3905283899567066E-2</v>
      </c>
    </row>
    <row r="100" spans="22:22" x14ac:dyDescent="0.25">
      <c r="V100">
        <f t="shared" si="27"/>
        <v>9.326595919101538E-2</v>
      </c>
    </row>
    <row r="101" spans="22:22" x14ac:dyDescent="0.25">
      <c r="V101">
        <f t="shared" si="27"/>
        <v>9.2627500018862358E-2</v>
      </c>
    </row>
    <row r="102" spans="22:22" x14ac:dyDescent="0.25">
      <c r="V102">
        <f t="shared" si="27"/>
        <v>9.1982375633878205E-2</v>
      </c>
    </row>
    <row r="103" spans="22:22" x14ac:dyDescent="0.25">
      <c r="V103">
        <f t="shared" si="27"/>
        <v>9.1365095399715476E-2</v>
      </c>
    </row>
    <row r="104" spans="22:22" x14ac:dyDescent="0.25">
      <c r="V104">
        <f t="shared" si="27"/>
        <v>9.0774721280369244E-2</v>
      </c>
    </row>
  </sheetData>
  <mergeCells count="3">
    <mergeCell ref="B1:C1"/>
    <mergeCell ref="L1:P1"/>
    <mergeCell ref="Q1:U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不考虑气体溶解悬浮</vt:lpstr>
      <vt:lpstr>钻井液密度对悬浮浓度</vt:lpstr>
      <vt:lpstr>钻井液屈服应力对悬浮浓度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2022-07-05T15:18:10Z</dcterms:modified>
</cp:coreProperties>
</file>